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wilding\Desktop\"/>
    </mc:Choice>
  </mc:AlternateContent>
  <bookViews>
    <workbookView xWindow="0" yWindow="0" windowWidth="23040" windowHeight="9192"/>
  </bookViews>
  <sheets>
    <sheet name="Sheet1" sheetId="1" r:id="rId1"/>
    <sheet name="Sheet2" sheetId="2" state="hidden" r:id="rId2"/>
    <sheet name="Noise Floor Data" sheetId="3" state="hidden"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2" l="1"/>
  <c r="E3" i="2" s="1"/>
  <c r="D4" i="2"/>
  <c r="E4" i="2" s="1"/>
  <c r="D5" i="2"/>
  <c r="E5" i="2" s="1"/>
  <c r="D6" i="2"/>
  <c r="E6" i="2" s="1"/>
  <c r="D7" i="2"/>
  <c r="E7" i="2" s="1"/>
  <c r="D8" i="2"/>
  <c r="E8" i="2" s="1"/>
  <c r="D9" i="2"/>
  <c r="E9" i="2" s="1"/>
  <c r="D10" i="2"/>
  <c r="E10" i="2" s="1"/>
  <c r="D11" i="2"/>
  <c r="E11" i="2" s="1"/>
  <c r="D12" i="2"/>
  <c r="E12" i="2" s="1"/>
  <c r="D13" i="2"/>
  <c r="E13" i="2" s="1"/>
  <c r="D14" i="2"/>
  <c r="E14" i="2" s="1"/>
  <c r="D15" i="2"/>
  <c r="E15" i="2" s="1"/>
  <c r="D16" i="2"/>
  <c r="E16" i="2" s="1"/>
  <c r="D17" i="2"/>
  <c r="E17" i="2" s="1"/>
  <c r="D18" i="2"/>
  <c r="E18" i="2" s="1"/>
  <c r="D19" i="2"/>
  <c r="E19" i="2" s="1"/>
  <c r="D20" i="2"/>
  <c r="E20" i="2" s="1"/>
  <c r="D21" i="2"/>
  <c r="E21" i="2" s="1"/>
  <c r="D22" i="2"/>
  <c r="E22" i="2" s="1"/>
  <c r="D23" i="2"/>
  <c r="E23" i="2" s="1"/>
  <c r="D24" i="2"/>
  <c r="E24" i="2" s="1"/>
  <c r="D25" i="2"/>
  <c r="E25" i="2" s="1"/>
  <c r="D26" i="2"/>
  <c r="E26" i="2" s="1"/>
  <c r="D27" i="2"/>
  <c r="E27" i="2" s="1"/>
  <c r="D28" i="2"/>
  <c r="E28" i="2" s="1"/>
  <c r="D29" i="2"/>
  <c r="E29" i="2" s="1"/>
  <c r="D30" i="2"/>
  <c r="E30" i="2" s="1"/>
  <c r="D31" i="2"/>
  <c r="E31" i="2" s="1"/>
  <c r="D32" i="2"/>
  <c r="E32" i="2" s="1"/>
  <c r="D33" i="2"/>
  <c r="E33" i="2" s="1"/>
  <c r="D34" i="2"/>
  <c r="E34" i="2" s="1"/>
  <c r="D35" i="2"/>
  <c r="E35" i="2" s="1"/>
  <c r="D36" i="2"/>
  <c r="E36" i="2" s="1"/>
  <c r="D37" i="2"/>
  <c r="E37" i="2" s="1"/>
  <c r="D38" i="2"/>
  <c r="E38" i="2" s="1"/>
  <c r="D2" i="2"/>
  <c r="E2" i="2" s="1"/>
  <c r="I5" i="2"/>
  <c r="I4" i="2"/>
  <c r="I3" i="2"/>
  <c r="I2" i="2"/>
  <c r="F26" i="3"/>
  <c r="G26" i="3"/>
  <c r="H26" i="3"/>
  <c r="I26" i="3"/>
  <c r="F27" i="3"/>
  <c r="G27" i="3"/>
  <c r="H27" i="3"/>
  <c r="I27" i="3"/>
  <c r="F28" i="3"/>
  <c r="G28" i="3"/>
  <c r="H28" i="3"/>
  <c r="I28" i="3"/>
  <c r="F29" i="3"/>
  <c r="G29" i="3"/>
  <c r="H29" i="3"/>
  <c r="I29" i="3"/>
  <c r="F30" i="3"/>
  <c r="G30" i="3"/>
  <c r="H30" i="3"/>
  <c r="I30" i="3"/>
  <c r="F31" i="3"/>
  <c r="G31" i="3"/>
  <c r="H31" i="3"/>
  <c r="I31" i="3"/>
  <c r="F32" i="3"/>
  <c r="G32" i="3"/>
  <c r="H32" i="3"/>
  <c r="I32" i="3"/>
  <c r="F33" i="3"/>
  <c r="G33" i="3"/>
  <c r="H33" i="3"/>
  <c r="I33" i="3"/>
  <c r="F34" i="3"/>
  <c r="G34" i="3"/>
  <c r="H34" i="3"/>
  <c r="I34" i="3"/>
  <c r="F35" i="3"/>
  <c r="G35" i="3"/>
  <c r="H35" i="3"/>
  <c r="I35" i="3"/>
  <c r="F36" i="3"/>
  <c r="G36" i="3"/>
  <c r="H36" i="3"/>
  <c r="I36" i="3"/>
  <c r="F37" i="3"/>
  <c r="G37" i="3"/>
  <c r="H37" i="3"/>
  <c r="I37" i="3"/>
  <c r="F38" i="3"/>
  <c r="G38" i="3"/>
  <c r="H38" i="3"/>
  <c r="I38" i="3"/>
  <c r="B26" i="3"/>
  <c r="C26" i="3"/>
  <c r="D26" i="3"/>
  <c r="B27" i="3"/>
  <c r="C27" i="3"/>
  <c r="D27" i="3"/>
  <c r="B28" i="3"/>
  <c r="C28" i="3"/>
  <c r="D28" i="3"/>
  <c r="B29" i="3"/>
  <c r="C29" i="3"/>
  <c r="D29" i="3"/>
  <c r="B30" i="3"/>
  <c r="C30" i="3"/>
  <c r="D30" i="3"/>
  <c r="B31" i="3"/>
  <c r="C31" i="3"/>
  <c r="D31" i="3"/>
  <c r="B32" i="3"/>
  <c r="C32" i="3"/>
  <c r="D32" i="3"/>
  <c r="B33" i="3"/>
  <c r="C33" i="3"/>
  <c r="D33" i="3"/>
  <c r="B34" i="3"/>
  <c r="C34" i="3"/>
  <c r="D34" i="3"/>
  <c r="B35" i="3"/>
  <c r="C35" i="3"/>
  <c r="D35" i="3"/>
  <c r="B36" i="3"/>
  <c r="C36" i="3"/>
  <c r="D36" i="3"/>
  <c r="B37" i="3"/>
  <c r="C37" i="3"/>
  <c r="D37" i="3"/>
  <c r="B38" i="3"/>
  <c r="C38" i="3"/>
  <c r="D38" i="3"/>
  <c r="B3" i="3"/>
  <c r="B4" i="3"/>
  <c r="B5" i="3"/>
  <c r="B6" i="3"/>
  <c r="B7" i="3"/>
  <c r="B8" i="3"/>
  <c r="B9" i="3"/>
  <c r="B10" i="3"/>
  <c r="B11" i="3"/>
  <c r="B12" i="3"/>
  <c r="B13" i="3"/>
  <c r="B14" i="3"/>
  <c r="B15" i="3"/>
  <c r="B16" i="3"/>
  <c r="B17" i="3"/>
  <c r="B18" i="3"/>
  <c r="B19" i="3"/>
  <c r="B20" i="3"/>
  <c r="B21" i="3"/>
  <c r="B22" i="3"/>
  <c r="B23" i="3"/>
  <c r="B24" i="3"/>
  <c r="B25" i="3"/>
  <c r="B2" i="3"/>
  <c r="C3" i="3"/>
  <c r="C4" i="3"/>
  <c r="C5" i="3"/>
  <c r="C6" i="3"/>
  <c r="C7" i="3"/>
  <c r="C8" i="3"/>
  <c r="C9" i="3"/>
  <c r="C10" i="3"/>
  <c r="C11" i="3"/>
  <c r="C12" i="3"/>
  <c r="C13" i="3"/>
  <c r="C14" i="3"/>
  <c r="C15" i="3"/>
  <c r="C16" i="3"/>
  <c r="C17" i="3"/>
  <c r="C18" i="3"/>
  <c r="C19" i="3"/>
  <c r="C20" i="3"/>
  <c r="C21" i="3"/>
  <c r="C22" i="3"/>
  <c r="C23" i="3"/>
  <c r="C24" i="3"/>
  <c r="C25" i="3"/>
  <c r="C2" i="3"/>
  <c r="D3" i="3"/>
  <c r="D4" i="3"/>
  <c r="D5" i="3"/>
  <c r="D6" i="3"/>
  <c r="D7" i="3"/>
  <c r="D8" i="3"/>
  <c r="D9" i="3"/>
  <c r="D10" i="3"/>
  <c r="D11" i="3"/>
  <c r="D12" i="3"/>
  <c r="D13" i="3"/>
  <c r="D14" i="3"/>
  <c r="D15" i="3"/>
  <c r="D16" i="3"/>
  <c r="D17" i="3"/>
  <c r="D18" i="3"/>
  <c r="D19" i="3"/>
  <c r="D20" i="3"/>
  <c r="D21" i="3"/>
  <c r="D22" i="3"/>
  <c r="D23" i="3"/>
  <c r="D24" i="3"/>
  <c r="D25" i="3"/>
  <c r="D2" i="3"/>
  <c r="H3" i="3"/>
  <c r="H4" i="3"/>
  <c r="H5" i="3"/>
  <c r="H6" i="3"/>
  <c r="H7" i="3"/>
  <c r="H8" i="3"/>
  <c r="H9" i="3"/>
  <c r="H10" i="3"/>
  <c r="H11" i="3"/>
  <c r="H12" i="3"/>
  <c r="H13" i="3"/>
  <c r="H14" i="3"/>
  <c r="H15" i="3"/>
  <c r="H16" i="3"/>
  <c r="H17" i="3"/>
  <c r="H18" i="3"/>
  <c r="H19" i="3"/>
  <c r="H20" i="3"/>
  <c r="H21" i="3"/>
  <c r="H22" i="3"/>
  <c r="H23" i="3"/>
  <c r="H24" i="3"/>
  <c r="H25" i="3"/>
  <c r="H2" i="3"/>
  <c r="G3" i="3"/>
  <c r="G4" i="3"/>
  <c r="G5" i="3"/>
  <c r="G6" i="3"/>
  <c r="G7" i="3"/>
  <c r="G8" i="3"/>
  <c r="G9" i="3"/>
  <c r="G10" i="3"/>
  <c r="G11" i="3"/>
  <c r="G12" i="3"/>
  <c r="G13" i="3"/>
  <c r="G14" i="3"/>
  <c r="G15" i="3"/>
  <c r="G16" i="3"/>
  <c r="G17" i="3"/>
  <c r="G18" i="3"/>
  <c r="G19" i="3"/>
  <c r="G20" i="3"/>
  <c r="G21" i="3"/>
  <c r="G22" i="3"/>
  <c r="G23" i="3"/>
  <c r="G24" i="3"/>
  <c r="G25" i="3"/>
  <c r="G2" i="3"/>
  <c r="F3" i="3"/>
  <c r="F4" i="3"/>
  <c r="F5" i="3"/>
  <c r="F6" i="3"/>
  <c r="F7" i="3"/>
  <c r="F8" i="3"/>
  <c r="F9" i="3"/>
  <c r="F10" i="3"/>
  <c r="F11" i="3"/>
  <c r="F12" i="3"/>
  <c r="F13" i="3"/>
  <c r="F14" i="3"/>
  <c r="F15" i="3"/>
  <c r="F16" i="3"/>
  <c r="F17" i="3"/>
  <c r="F18" i="3"/>
  <c r="F19" i="3"/>
  <c r="F20" i="3"/>
  <c r="F21" i="3"/>
  <c r="F22" i="3"/>
  <c r="F23" i="3"/>
  <c r="F24" i="3"/>
  <c r="F25" i="3"/>
  <c r="F2" i="3"/>
  <c r="I3" i="3"/>
  <c r="I4" i="3"/>
  <c r="I5" i="3"/>
  <c r="I6" i="3"/>
  <c r="I7" i="3"/>
  <c r="I8" i="3"/>
  <c r="I9" i="3"/>
  <c r="I10" i="3"/>
  <c r="I11" i="3"/>
  <c r="I12" i="3"/>
  <c r="I13" i="3"/>
  <c r="I14" i="3"/>
  <c r="I15" i="3"/>
  <c r="I16" i="3"/>
  <c r="I17" i="3"/>
  <c r="I18" i="3"/>
  <c r="I19" i="3"/>
  <c r="I20" i="3"/>
  <c r="I21" i="3"/>
  <c r="I22" i="3"/>
  <c r="I23" i="3"/>
  <c r="I24" i="3"/>
  <c r="I25" i="3"/>
  <c r="I2" i="3"/>
  <c r="M4" i="2" l="1"/>
  <c r="M3" i="2"/>
  <c r="M5" i="2"/>
  <c r="M2" i="2"/>
</calcChain>
</file>

<file path=xl/sharedStrings.xml><?xml version="1.0" encoding="utf-8"?>
<sst xmlns="http://schemas.openxmlformats.org/spreadsheetml/2006/main" count="33" uniqueCount="27">
  <si>
    <t>FFT Settings</t>
  </si>
  <si>
    <t>Bandwidth</t>
  </si>
  <si>
    <t>Number of Lines</t>
  </si>
  <si>
    <t>Frequency (Hz)</t>
  </si>
  <si>
    <t>831C Instrument Noise Floor 1000 Hz 6400 Lines</t>
  </si>
  <si>
    <t>831C Instrument Noise Floor 20 kHz 6400 Lines</t>
  </si>
  <si>
    <t>831C Instrument Noise Floor 2000 Hz 6400 Lines</t>
  </si>
  <si>
    <t>831C Instrument Noise Floor 5000 Hz 6400 Lines</t>
  </si>
  <si>
    <t>831C Instrument Noise Floor 10000 Hz 6400 Lines</t>
  </si>
  <si>
    <t>831C Instrument Noise Floor 100 Hz 6400 Lines</t>
  </si>
  <si>
    <t>831C Instrument Noise Floor 200 Hz 6400 Lines</t>
  </si>
  <si>
    <t>831C Instrument Noise Floor 500 Hz 6400 Lines</t>
  </si>
  <si>
    <t>Hz</t>
  </si>
  <si>
    <t>Lines</t>
  </si>
  <si>
    <t>Noise Floor (V) - SLM Only</t>
  </si>
  <si>
    <t>Accelerometer Sensitivity</t>
  </si>
  <si>
    <t>mV/g</t>
  </si>
  <si>
    <t>Spectral Noise at 1 Hz</t>
  </si>
  <si>
    <t>Spectral Noise at 10 Hz</t>
  </si>
  <si>
    <t>Spectral Noise at 100 Hz</t>
  </si>
  <si>
    <t>Spectral Noise at 1000 Hz</t>
  </si>
  <si>
    <t>µg/√Hz</t>
  </si>
  <si>
    <t>Frequency</t>
  </si>
  <si>
    <t>Noise Floor (V) - Sensor Only</t>
  </si>
  <si>
    <t>Combined Noise Floor</t>
  </si>
  <si>
    <t xml:space="preserve">Instructions: Enter information for the FFT settings on the 831C Sound Level Meter using the drop downs and type in the acceleromter specifications. The chart will update with the expect noise floor for your configuration. </t>
  </si>
  <si>
    <t>Accelerometer Parameters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</si>
</sst>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2"/>
      <color theme="1"/>
      <name val="Calibri"/>
      <family val="2"/>
      <scheme val="minor"/>
    </font>
    <font>
      <b/>
      <sz val="16"/>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11" fontId="0" fillId="0" borderId="0" xfId="0" applyNumberFormat="1"/>
    <xf numFmtId="0" fontId="2" fillId="0" borderId="0" xfId="0" applyFont="1" applyAlignment="1">
      <alignment horizontal="center"/>
    </xf>
    <xf numFmtId="0" fontId="3" fillId="2" borderId="1" xfId="0" applyFont="1" applyFill="1" applyBorder="1"/>
    <xf numFmtId="0" fontId="3" fillId="0" borderId="1" xfId="0" applyFont="1" applyBorder="1"/>
    <xf numFmtId="0" fontId="3" fillId="2" borderId="1" xfId="0" applyFont="1" applyFill="1" applyBorder="1" applyAlignment="1">
      <alignment horizontal="center"/>
    </xf>
    <xf numFmtId="0" fontId="3" fillId="0" borderId="0" xfId="0" applyFont="1"/>
    <xf numFmtId="0" fontId="3" fillId="0" borderId="0" xfId="0" applyFont="1" applyAlignment="1">
      <alignment horizontal="center"/>
    </xf>
    <xf numFmtId="0" fontId="1"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Expected</a:t>
            </a:r>
            <a:r>
              <a:rPr lang="en-US" b="1" baseline="0"/>
              <a:t> Noise Floor Using 831C Sound Level Meter With Accelerometer</a:t>
            </a:r>
            <a:endParaRPr lang="en-US" b="1"/>
          </a:p>
        </c:rich>
      </c:tx>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Sheet2!$E$1</c:f>
              <c:strCache>
                <c:ptCount val="1"/>
                <c:pt idx="0">
                  <c:v>Noise Floor (V) - SLM Only</c:v>
                </c:pt>
              </c:strCache>
            </c:strRef>
          </c:tx>
          <c:spPr>
            <a:ln w="31750" cap="rnd">
              <a:solidFill>
                <a:schemeClr val="accent1"/>
              </a:solidFill>
              <a:round/>
            </a:ln>
            <a:effectLst/>
          </c:spPr>
          <c:marker>
            <c:symbol val="none"/>
          </c:marker>
          <c:xVal>
            <c:numRef>
              <c:f>Sheet2!$C$2:$C$38</c:f>
              <c:numCache>
                <c:formatCode>General</c:formatCode>
                <c:ptCount val="37"/>
                <c:pt idx="0">
                  <c:v>3</c:v>
                </c:pt>
                <c:pt idx="1">
                  <c:v>6.3</c:v>
                </c:pt>
                <c:pt idx="2">
                  <c:v>8</c:v>
                </c:pt>
                <c:pt idx="3">
                  <c:v>10</c:v>
                </c:pt>
                <c:pt idx="4">
                  <c:v>12.5</c:v>
                </c:pt>
                <c:pt idx="5">
                  <c:v>16</c:v>
                </c:pt>
                <c:pt idx="6">
                  <c:v>20</c:v>
                </c:pt>
                <c:pt idx="7">
                  <c:v>25</c:v>
                </c:pt>
                <c:pt idx="8">
                  <c:v>31.5</c:v>
                </c:pt>
                <c:pt idx="9">
                  <c:v>40</c:v>
                </c:pt>
                <c:pt idx="10">
                  <c:v>50</c:v>
                </c:pt>
                <c:pt idx="11">
                  <c:v>63</c:v>
                </c:pt>
                <c:pt idx="12">
                  <c:v>80</c:v>
                </c:pt>
                <c:pt idx="13">
                  <c:v>100</c:v>
                </c:pt>
                <c:pt idx="14">
                  <c:v>125</c:v>
                </c:pt>
                <c:pt idx="15">
                  <c:v>160</c:v>
                </c:pt>
                <c:pt idx="16">
                  <c:v>200</c:v>
                </c:pt>
                <c:pt idx="17">
                  <c:v>250</c:v>
                </c:pt>
                <c:pt idx="18">
                  <c:v>315</c:v>
                </c:pt>
                <c:pt idx="19">
                  <c:v>400</c:v>
                </c:pt>
                <c:pt idx="20">
                  <c:v>500</c:v>
                </c:pt>
                <c:pt idx="21">
                  <c:v>630</c:v>
                </c:pt>
                <c:pt idx="22">
                  <c:v>800</c:v>
                </c:pt>
                <c:pt idx="23">
                  <c:v>1000</c:v>
                </c:pt>
                <c:pt idx="24">
                  <c:v>1250</c:v>
                </c:pt>
                <c:pt idx="25">
                  <c:v>1600</c:v>
                </c:pt>
                <c:pt idx="26">
                  <c:v>2000</c:v>
                </c:pt>
                <c:pt idx="27">
                  <c:v>2500</c:v>
                </c:pt>
                <c:pt idx="28">
                  <c:v>3150</c:v>
                </c:pt>
                <c:pt idx="29">
                  <c:v>4000</c:v>
                </c:pt>
                <c:pt idx="30">
                  <c:v>5000</c:v>
                </c:pt>
                <c:pt idx="31">
                  <c:v>6300</c:v>
                </c:pt>
                <c:pt idx="32">
                  <c:v>8000</c:v>
                </c:pt>
                <c:pt idx="33">
                  <c:v>10000</c:v>
                </c:pt>
                <c:pt idx="34">
                  <c:v>12500</c:v>
                </c:pt>
                <c:pt idx="35">
                  <c:v>16000</c:v>
                </c:pt>
                <c:pt idx="36">
                  <c:v>20000</c:v>
                </c:pt>
              </c:numCache>
            </c:numRef>
          </c:xVal>
          <c:yVal>
            <c:numRef>
              <c:f>Sheet2!$E$2:$E$38</c:f>
              <c:numCache>
                <c:formatCode>0.00E+00</c:formatCode>
                <c:ptCount val="37"/>
                <c:pt idx="0">
                  <c:v>3.0518829191843329E-5</c:v>
                </c:pt>
                <c:pt idx="1">
                  <c:v>8.7044989370566361E-6</c:v>
                </c:pt>
                <c:pt idx="2">
                  <c:v>4.4481586577053263E-6</c:v>
                </c:pt>
                <c:pt idx="3">
                  <c:v>2.9399537847968343E-6</c:v>
                </c:pt>
                <c:pt idx="4">
                  <c:v>1.8454590472353974E-6</c:v>
                </c:pt>
                <c:pt idx="5">
                  <c:v>1.1376649576039819E-6</c:v>
                </c:pt>
                <c:pt idx="6">
                  <c:v>5.537454821037552E-7</c:v>
                </c:pt>
                <c:pt idx="7">
                  <c:v>2.9803936055673929E-7</c:v>
                </c:pt>
                <c:pt idx="8">
                  <c:v>1.6440987884851217E-7</c:v>
                </c:pt>
                <c:pt idx="9">
                  <c:v>1.3850720920887751E-7</c:v>
                </c:pt>
                <c:pt idx="10">
                  <c:v>1.2864147874031006E-7</c:v>
                </c:pt>
                <c:pt idx="11">
                  <c:v>1.2864147874031006E-7</c:v>
                </c:pt>
                <c:pt idx="12">
                  <c:v>1.2864147874031006E-7</c:v>
                </c:pt>
                <c:pt idx="13">
                  <c:v>1.2864147874031006E-7</c:v>
                </c:pt>
                <c:pt idx="14">
                  <c:v>1.2864147874031006E-7</c:v>
                </c:pt>
                <c:pt idx="15">
                  <c:v>1.2864147874031006E-7</c:v>
                </c:pt>
                <c:pt idx="16">
                  <c:v>1.2864147874031006E-7</c:v>
                </c:pt>
                <c:pt idx="17">
                  <c:v>1.2864147874031006E-7</c:v>
                </c:pt>
                <c:pt idx="18">
                  <c:v>1.2864147874031006E-7</c:v>
                </c:pt>
                <c:pt idx="19">
                  <c:v>1.2864147874031006E-7</c:v>
                </c:pt>
                <c:pt idx="20">
                  <c:v>1.2864147874031006E-7</c:v>
                </c:pt>
                <c:pt idx="21">
                  <c:v>1.2864147874031006E-7</c:v>
                </c:pt>
                <c:pt idx="22">
                  <c:v>1.2864147874031006E-7</c:v>
                </c:pt>
                <c:pt idx="23">
                  <c:v>1.2864147874031006E-7</c:v>
                </c:pt>
                <c:pt idx="24">
                  <c:v>1.2864147874031006E-7</c:v>
                </c:pt>
                <c:pt idx="25">
                  <c:v>1.2864147874031006E-7</c:v>
                </c:pt>
                <c:pt idx="26">
                  <c:v>1.2864147874031006E-7</c:v>
                </c:pt>
                <c:pt idx="27">
                  <c:v>1.2864147874031006E-7</c:v>
                </c:pt>
                <c:pt idx="28">
                  <c:v>1.2864147874031006E-7</c:v>
                </c:pt>
                <c:pt idx="29">
                  <c:v>1.2864147874031006E-7</c:v>
                </c:pt>
                <c:pt idx="30">
                  <c:v>1.2864147874031006E-7</c:v>
                </c:pt>
                <c:pt idx="31">
                  <c:v>1.2864147874031006E-7</c:v>
                </c:pt>
                <c:pt idx="32">
                  <c:v>1.2864147874031006E-7</c:v>
                </c:pt>
                <c:pt idx="33">
                  <c:v>1.2864147874031006E-7</c:v>
                </c:pt>
                <c:pt idx="34">
                  <c:v>1.2864147874031006E-7</c:v>
                </c:pt>
                <c:pt idx="35">
                  <c:v>1.2864147874031006E-7</c:v>
                </c:pt>
                <c:pt idx="36">
                  <c:v>1.2864147874031006E-7</c:v>
                </c:pt>
              </c:numCache>
            </c:numRef>
          </c:yVal>
          <c:smooth val="1"/>
          <c:extLst>
            <c:ext xmlns:c16="http://schemas.microsoft.com/office/drawing/2014/chart" uri="{C3380CC4-5D6E-409C-BE32-E72D297353CC}">
              <c16:uniqueId val="{00000000-87DA-4378-BF80-868B26A2A1BE}"/>
            </c:ext>
          </c:extLst>
        </c:ser>
        <c:ser>
          <c:idx val="1"/>
          <c:order val="1"/>
          <c:tx>
            <c:strRef>
              <c:f>Sheet2!$I$1</c:f>
              <c:strCache>
                <c:ptCount val="1"/>
                <c:pt idx="0">
                  <c:v>Noise Floor (V) - Sensor Only</c:v>
                </c:pt>
              </c:strCache>
            </c:strRef>
          </c:tx>
          <c:spPr>
            <a:ln w="31750" cap="rnd">
              <a:solidFill>
                <a:schemeClr val="accent2"/>
              </a:solidFill>
              <a:round/>
            </a:ln>
            <a:effectLst/>
          </c:spPr>
          <c:marker>
            <c:symbol val="none"/>
          </c:marker>
          <c:xVal>
            <c:numRef>
              <c:f>Sheet2!$H$2:$H$5</c:f>
              <c:numCache>
                <c:formatCode>General</c:formatCode>
                <c:ptCount val="4"/>
                <c:pt idx="0">
                  <c:v>1</c:v>
                </c:pt>
                <c:pt idx="1">
                  <c:v>10</c:v>
                </c:pt>
                <c:pt idx="2">
                  <c:v>100</c:v>
                </c:pt>
                <c:pt idx="3">
                  <c:v>1000</c:v>
                </c:pt>
              </c:numCache>
            </c:numRef>
          </c:xVal>
          <c:yVal>
            <c:numRef>
              <c:f>Sheet2!$I$2:$I$5</c:f>
              <c:numCache>
                <c:formatCode>0.00E+00</c:formatCode>
                <c:ptCount val="4"/>
                <c:pt idx="0">
                  <c:v>1.0606601717798214E-5</c:v>
                </c:pt>
                <c:pt idx="1">
                  <c:v>2.8284271247461903E-6</c:v>
                </c:pt>
                <c:pt idx="2">
                  <c:v>8.8388347648318445E-7</c:v>
                </c:pt>
                <c:pt idx="3">
                  <c:v>2.6516504294495536E-7</c:v>
                </c:pt>
              </c:numCache>
            </c:numRef>
          </c:yVal>
          <c:smooth val="1"/>
          <c:extLst>
            <c:ext xmlns:c16="http://schemas.microsoft.com/office/drawing/2014/chart" uri="{C3380CC4-5D6E-409C-BE32-E72D297353CC}">
              <c16:uniqueId val="{00000001-87DA-4378-BF80-868B26A2A1BE}"/>
            </c:ext>
          </c:extLst>
        </c:ser>
        <c:ser>
          <c:idx val="2"/>
          <c:order val="2"/>
          <c:tx>
            <c:strRef>
              <c:f>Sheet2!$M$1</c:f>
              <c:strCache>
                <c:ptCount val="1"/>
                <c:pt idx="0">
                  <c:v>Combined Noise Floor</c:v>
                </c:pt>
              </c:strCache>
            </c:strRef>
          </c:tx>
          <c:spPr>
            <a:ln w="31750" cap="rnd">
              <a:solidFill>
                <a:schemeClr val="accent3"/>
              </a:solidFill>
              <a:round/>
            </a:ln>
            <a:effectLst/>
          </c:spPr>
          <c:marker>
            <c:symbol val="none"/>
          </c:marker>
          <c:xVal>
            <c:numRef>
              <c:f>Sheet2!$L$2:$L$5</c:f>
              <c:numCache>
                <c:formatCode>General</c:formatCode>
                <c:ptCount val="4"/>
                <c:pt idx="0">
                  <c:v>3</c:v>
                </c:pt>
                <c:pt idx="1">
                  <c:v>10</c:v>
                </c:pt>
                <c:pt idx="2">
                  <c:v>100</c:v>
                </c:pt>
                <c:pt idx="3">
                  <c:v>1000</c:v>
                </c:pt>
              </c:numCache>
            </c:numRef>
          </c:xVal>
          <c:yVal>
            <c:numRef>
              <c:f>Sheet2!$M$2:$M$5</c:f>
              <c:numCache>
                <c:formatCode>General</c:formatCode>
                <c:ptCount val="4"/>
                <c:pt idx="0">
                  <c:v>3.0607906417148309E-5</c:v>
                </c:pt>
                <c:pt idx="1">
                  <c:v>4.0796235435075661E-6</c:v>
                </c:pt>
                <c:pt idx="2">
                  <c:v>8.93195740055053E-7</c:v>
                </c:pt>
                <c:pt idx="3">
                  <c:v>2.9472212345274261E-7</c:v>
                </c:pt>
              </c:numCache>
            </c:numRef>
          </c:yVal>
          <c:smooth val="1"/>
          <c:extLst>
            <c:ext xmlns:c16="http://schemas.microsoft.com/office/drawing/2014/chart" uri="{C3380CC4-5D6E-409C-BE32-E72D297353CC}">
              <c16:uniqueId val="{00000002-87DA-4378-BF80-868B26A2A1BE}"/>
            </c:ext>
          </c:extLst>
        </c:ser>
        <c:dLbls>
          <c:showLegendKey val="0"/>
          <c:showVal val="0"/>
          <c:showCatName val="0"/>
          <c:showSerName val="0"/>
          <c:showPercent val="0"/>
          <c:showBubbleSize val="0"/>
        </c:dLbls>
        <c:axId val="691601792"/>
        <c:axId val="691600480"/>
      </c:scatterChart>
      <c:valAx>
        <c:axId val="691601792"/>
        <c:scaling>
          <c:orientation val="minMax"/>
          <c:max val="10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Frequency (Hz)</a:t>
                </a:r>
              </a:p>
            </c:rich>
          </c:tx>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91600480"/>
        <c:crossesAt val="1.0000000000000005E-8"/>
        <c:crossBetween val="midCat"/>
      </c:valAx>
      <c:valAx>
        <c:axId val="691600480"/>
        <c:scaling>
          <c:logBase val="10"/>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en-US" sz="1400"/>
                  <a:t>Volts (V)</a:t>
                </a:r>
              </a:p>
            </c:rich>
          </c:tx>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69160179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392206</xdr:colOff>
      <xdr:row>1</xdr:row>
      <xdr:rowOff>109816</xdr:rowOff>
    </xdr:from>
    <xdr:to>
      <xdr:col>15</xdr:col>
      <xdr:colOff>95474</xdr:colOff>
      <xdr:row>25</xdr:row>
      <xdr:rowOff>109816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tabSelected="1" zoomScale="85" zoomScaleNormal="85" workbookViewId="0">
      <selection activeCell="T4" sqref="T4"/>
    </sheetView>
  </sheetViews>
  <sheetFormatPr defaultRowHeight="14.4" x14ac:dyDescent="0.3"/>
  <cols>
    <col min="1" max="1" width="29.21875" bestFit="1" customWidth="1"/>
    <col min="2" max="2" width="12.109375" customWidth="1"/>
    <col min="3" max="3" width="13.88671875" customWidth="1"/>
    <col min="10" max="10" width="13.77734375" customWidth="1"/>
  </cols>
  <sheetData>
    <row r="1" spans="1:10" ht="29.4" customHeight="1" x14ac:dyDescent="0.3">
      <c r="A1" s="8" t="s">
        <v>25</v>
      </c>
      <c r="B1" s="8"/>
      <c r="C1" s="8"/>
      <c r="D1" s="8"/>
      <c r="E1" s="8"/>
      <c r="F1" s="8"/>
      <c r="G1" s="8"/>
      <c r="H1" s="8"/>
      <c r="I1" s="8"/>
      <c r="J1" s="8"/>
    </row>
    <row r="3" spans="1:10" ht="21" x14ac:dyDescent="0.4">
      <c r="A3" s="2" t="s">
        <v>0</v>
      </c>
      <c r="B3" s="2"/>
      <c r="C3" s="2"/>
    </row>
    <row r="4" spans="1:10" ht="18" x14ac:dyDescent="0.35">
      <c r="A4" s="3" t="s">
        <v>1</v>
      </c>
      <c r="B4" s="4">
        <v>20000</v>
      </c>
      <c r="C4" s="5" t="s">
        <v>12</v>
      </c>
    </row>
    <row r="5" spans="1:10" ht="18" x14ac:dyDescent="0.35">
      <c r="A5" s="3" t="s">
        <v>2</v>
      </c>
      <c r="B5" s="4">
        <v>6400</v>
      </c>
      <c r="C5" s="5" t="s">
        <v>13</v>
      </c>
    </row>
    <row r="8" spans="1:10" ht="21" x14ac:dyDescent="0.4">
      <c r="A8" s="2" t="s">
        <v>26</v>
      </c>
      <c r="B8" s="2"/>
      <c r="C8" s="2"/>
    </row>
    <row r="9" spans="1:10" ht="18" x14ac:dyDescent="0.35">
      <c r="A9" s="3" t="s">
        <v>15</v>
      </c>
      <c r="B9" s="4">
        <v>100</v>
      </c>
      <c r="C9" s="5" t="s">
        <v>16</v>
      </c>
    </row>
    <row r="10" spans="1:10" ht="18" x14ac:dyDescent="0.35">
      <c r="A10" s="6"/>
      <c r="B10" s="6"/>
      <c r="C10" s="7"/>
    </row>
    <row r="11" spans="1:10" ht="18" x14ac:dyDescent="0.35">
      <c r="A11" s="3" t="s">
        <v>17</v>
      </c>
      <c r="B11" s="4">
        <v>60</v>
      </c>
      <c r="C11" s="5" t="s">
        <v>21</v>
      </c>
    </row>
    <row r="12" spans="1:10" ht="18" x14ac:dyDescent="0.35">
      <c r="A12" s="3" t="s">
        <v>18</v>
      </c>
      <c r="B12" s="4">
        <v>16</v>
      </c>
      <c r="C12" s="5" t="s">
        <v>21</v>
      </c>
    </row>
    <row r="13" spans="1:10" ht="18" x14ac:dyDescent="0.35">
      <c r="A13" s="3" t="s">
        <v>19</v>
      </c>
      <c r="B13" s="4">
        <v>5</v>
      </c>
      <c r="C13" s="5" t="s">
        <v>21</v>
      </c>
    </row>
    <row r="14" spans="1:10" ht="18" x14ac:dyDescent="0.35">
      <c r="A14" s="3" t="s">
        <v>20</v>
      </c>
      <c r="B14" s="4">
        <v>1.5</v>
      </c>
      <c r="C14" s="5" t="s">
        <v>21</v>
      </c>
    </row>
  </sheetData>
  <mergeCells count="3">
    <mergeCell ref="A3:C3"/>
    <mergeCell ref="A8:C8"/>
    <mergeCell ref="A1:J1"/>
  </mergeCells>
  <pageMargins left="0.7" right="0.7" top="0.75" bottom="0.75" header="0.3" footer="0.3"/>
  <pageSetup orientation="portrait" horizontalDpi="4294967293"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Sheet2!$A$1:$A$8</xm:f>
          </x14:formula1>
          <xm:sqref>B4</xm:sqref>
        </x14:dataValidation>
        <x14:dataValidation type="list" allowBlank="1" showInputMessage="1" showErrorMessage="1">
          <x14:formula1>
            <xm:f>Sheet2!$B$1:$B$5</xm:f>
          </x14:formula1>
          <xm:sqref>B5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topLeftCell="A7" workbookViewId="0">
      <selection activeCell="E2" sqref="E2:E38"/>
    </sheetView>
  </sheetViews>
  <sheetFormatPr defaultRowHeight="14.4" x14ac:dyDescent="0.3"/>
  <cols>
    <col min="4" max="4" width="12.88671875" bestFit="1" customWidth="1"/>
    <col min="5" max="5" width="13.109375" bestFit="1" customWidth="1"/>
    <col min="9" max="9" width="10" bestFit="1" customWidth="1"/>
    <col min="13" max="13" width="12" bestFit="1" customWidth="1"/>
  </cols>
  <sheetData>
    <row r="1" spans="1:13" x14ac:dyDescent="0.3">
      <c r="A1">
        <v>20000</v>
      </c>
      <c r="B1">
        <v>6400</v>
      </c>
      <c r="C1" t="s">
        <v>3</v>
      </c>
      <c r="D1" t="s">
        <v>3</v>
      </c>
      <c r="E1" t="s">
        <v>14</v>
      </c>
      <c r="H1" t="s">
        <v>22</v>
      </c>
      <c r="I1" t="s">
        <v>23</v>
      </c>
      <c r="L1" t="s">
        <v>22</v>
      </c>
      <c r="M1" t="s">
        <v>24</v>
      </c>
    </row>
    <row r="2" spans="1:13" x14ac:dyDescent="0.3">
      <c r="A2">
        <v>10000</v>
      </c>
      <c r="B2">
        <v>3200</v>
      </c>
      <c r="C2">
        <v>3</v>
      </c>
      <c r="D2">
        <f>IF(ROW('Noise Floor Data'!A2)&lt;=(MATCH(Sheet1!$B$4,'Noise Floor Data'!$A$1:$A$38,0)),'Noise Floor Data'!A2)</f>
        <v>3</v>
      </c>
      <c r="E2" s="1">
        <f>IF(AND(Sheet1!$B$4=100,ISNUMBER(D2)),'Noise Floor Data'!B2*SQRT(6400)/SQRT(Sheet1!$B$5),IF(AND(Sheet1!$B$4=200,ISNUMBER(D2)),'Noise Floor Data'!C2*SQRT(6400)/SQRT(Sheet1!$B$5),IF(AND(Sheet1!$B$4=500,ISNUMBER(D2)),'Noise Floor Data'!D2*SQRT(6400)/SQRT(Sheet1!$B$5),IF(AND(Sheet1!$B$4=1000,ISNUMBER(D2)),'Noise Floor Data'!E2*SQRT(6400)/SQRT(Sheet1!$B$5),IF(AND(Sheet1!$B$4=2000,ISNUMBER(D2)),'Noise Floor Data'!F2*SQRT(6400)/SQRT(Sheet1!$B$5),IF(AND(Sheet1!$B$4=5000,ISNUMBER(D2)),'Noise Floor Data'!G2*SQRT(6400)/SQRT(Sheet1!$B$5),IF(AND(Sheet1!$B$4=10000,ISNUMBER(D2)),'Noise Floor Data'!H2*SQRT(6400)/SQRT(Sheet1!$B$5),IF(AND(Sheet1!$B$4=20000,ISNUMBER(D2)),'Noise Floor Data'!I2*SQRT(6400)/SQRT(Sheet1!$B$5),NA()))))))))</f>
        <v>3.0518829191843329E-5</v>
      </c>
      <c r="H2">
        <v>1</v>
      </c>
      <c r="I2" s="1">
        <f>Sheet1!B11*(Sheet1!$B$9/10^6)/1000*SQRT(Sheet1!$B$4/Sheet1!$B$5)</f>
        <v>1.0606601717798214E-5</v>
      </c>
      <c r="L2">
        <v>3</v>
      </c>
      <c r="M2">
        <f>SQRT(E2^2+((I2-I3)/10*3)^2)</f>
        <v>3.0607906417148309E-5</v>
      </c>
    </row>
    <row r="3" spans="1:13" x14ac:dyDescent="0.3">
      <c r="A3">
        <v>5000</v>
      </c>
      <c r="B3">
        <v>1600</v>
      </c>
      <c r="C3">
        <v>6.3</v>
      </c>
      <c r="D3">
        <f>IF(ROW('Noise Floor Data'!A3)&lt;=(MATCH(Sheet1!$B$4,'Noise Floor Data'!$A$1:$A$38,0)),'Noise Floor Data'!A3)</f>
        <v>6.3</v>
      </c>
      <c r="E3" s="1">
        <f>IF(AND(Sheet1!$B$4=100,ISNUMBER(D3)),'Noise Floor Data'!B3*SQRT(6400)/SQRT(Sheet1!$B$5),IF(AND(Sheet1!$B$4=200,ISNUMBER(D3)),'Noise Floor Data'!C3*SQRT(6400)/SQRT(Sheet1!$B$5),IF(AND(Sheet1!$B$4=500,ISNUMBER(D3)),'Noise Floor Data'!D3*SQRT(6400)/SQRT(Sheet1!$B$5),IF(AND(Sheet1!$B$4=1000,ISNUMBER(D3)),'Noise Floor Data'!E3*SQRT(6400)/SQRT(Sheet1!$B$5),IF(AND(Sheet1!$B$4=2000,ISNUMBER(D3)),'Noise Floor Data'!F3*SQRT(6400)/SQRT(Sheet1!$B$5),IF(AND(Sheet1!$B$4=5000,ISNUMBER(D3)),'Noise Floor Data'!G3*SQRT(6400)/SQRT(Sheet1!$B$5),IF(AND(Sheet1!$B$4=10000,ISNUMBER(D3)),'Noise Floor Data'!H3*SQRT(6400)/SQRT(Sheet1!$B$5),IF(AND(Sheet1!$B$4=20000,ISNUMBER(D3)),'Noise Floor Data'!I3*SQRT(6400)/SQRT(Sheet1!$B$5),NA()))))))))</f>
        <v>8.7044989370566361E-6</v>
      </c>
      <c r="H3">
        <v>10</v>
      </c>
      <c r="I3" s="1">
        <f>Sheet1!B12*(Sheet1!$B$9/10^6)/1000*SQRT(Sheet1!$B$4/Sheet1!$B$5)</f>
        <v>2.8284271247461903E-6</v>
      </c>
      <c r="L3">
        <v>10</v>
      </c>
      <c r="M3">
        <f>SQRT(E5^2+I3^2)</f>
        <v>4.0796235435075661E-6</v>
      </c>
    </row>
    <row r="4" spans="1:13" x14ac:dyDescent="0.3">
      <c r="A4">
        <v>2000</v>
      </c>
      <c r="B4">
        <v>800</v>
      </c>
      <c r="C4">
        <v>8</v>
      </c>
      <c r="D4">
        <f>IF(ROW('Noise Floor Data'!A4)&lt;=(MATCH(Sheet1!$B$4,'Noise Floor Data'!$A$1:$A$38,0)),'Noise Floor Data'!A4)</f>
        <v>8</v>
      </c>
      <c r="E4" s="1">
        <f>IF(AND(Sheet1!$B$4=100,ISNUMBER(D4)),'Noise Floor Data'!B4*SQRT(6400)/SQRT(Sheet1!$B$5),IF(AND(Sheet1!$B$4=200,ISNUMBER(D4)),'Noise Floor Data'!C4*SQRT(6400)/SQRT(Sheet1!$B$5),IF(AND(Sheet1!$B$4=500,ISNUMBER(D4)),'Noise Floor Data'!D4*SQRT(6400)/SQRT(Sheet1!$B$5),IF(AND(Sheet1!$B$4=1000,ISNUMBER(D4)),'Noise Floor Data'!E4*SQRT(6400)/SQRT(Sheet1!$B$5),IF(AND(Sheet1!$B$4=2000,ISNUMBER(D4)),'Noise Floor Data'!F4*SQRT(6400)/SQRT(Sheet1!$B$5),IF(AND(Sheet1!$B$4=5000,ISNUMBER(D4)),'Noise Floor Data'!G4*SQRT(6400)/SQRT(Sheet1!$B$5),IF(AND(Sheet1!$B$4=10000,ISNUMBER(D4)),'Noise Floor Data'!H4*SQRT(6400)/SQRT(Sheet1!$B$5),IF(AND(Sheet1!$B$4=20000,ISNUMBER(D4)),'Noise Floor Data'!I4*SQRT(6400)/SQRT(Sheet1!$B$5),NA()))))))))</f>
        <v>4.4481586577053263E-6</v>
      </c>
      <c r="H4">
        <v>100</v>
      </c>
      <c r="I4" s="1">
        <f>Sheet1!B13*(Sheet1!$B$9/10^6)/1000*SQRT(Sheet1!$B$4/Sheet1!$B$5)</f>
        <v>8.8388347648318445E-7</v>
      </c>
      <c r="L4">
        <v>100</v>
      </c>
      <c r="M4">
        <f>SQRT(E15^2+I4^2)</f>
        <v>8.93195740055053E-7</v>
      </c>
    </row>
    <row r="5" spans="1:13" x14ac:dyDescent="0.3">
      <c r="A5">
        <v>1000</v>
      </c>
      <c r="B5">
        <v>400</v>
      </c>
      <c r="C5">
        <v>10</v>
      </c>
      <c r="D5">
        <f>IF(ROW('Noise Floor Data'!A5)&lt;=(MATCH(Sheet1!$B$4,'Noise Floor Data'!$A$1:$A$38,0)),'Noise Floor Data'!A5)</f>
        <v>10</v>
      </c>
      <c r="E5" s="1">
        <f>IF(AND(Sheet1!$B$4=100,ISNUMBER(D5)),'Noise Floor Data'!B5*SQRT(6400)/SQRT(Sheet1!$B$5),IF(AND(Sheet1!$B$4=200,ISNUMBER(D5)),'Noise Floor Data'!C5*SQRT(6400)/SQRT(Sheet1!$B$5),IF(AND(Sheet1!$B$4=500,ISNUMBER(D5)),'Noise Floor Data'!D5*SQRT(6400)/SQRT(Sheet1!$B$5),IF(AND(Sheet1!$B$4=1000,ISNUMBER(D5)),'Noise Floor Data'!E5*SQRT(6400)/SQRT(Sheet1!$B$5),IF(AND(Sheet1!$B$4=2000,ISNUMBER(D5)),'Noise Floor Data'!F5*SQRT(6400)/SQRT(Sheet1!$B$5),IF(AND(Sheet1!$B$4=5000,ISNUMBER(D5)),'Noise Floor Data'!G5*SQRT(6400)/SQRT(Sheet1!$B$5),IF(AND(Sheet1!$B$4=10000,ISNUMBER(D5)),'Noise Floor Data'!H5*SQRT(6400)/SQRT(Sheet1!$B$5),IF(AND(Sheet1!$B$4=20000,ISNUMBER(D5)),'Noise Floor Data'!I5*SQRT(6400)/SQRT(Sheet1!$B$5),NA()))))))))</f>
        <v>2.9399537847968343E-6</v>
      </c>
      <c r="H5">
        <v>1000</v>
      </c>
      <c r="I5" s="1">
        <f>Sheet1!B14*(Sheet1!$B$9/10^6)/1000*SQRT(Sheet1!$B$4/Sheet1!$B$5)</f>
        <v>2.6516504294495536E-7</v>
      </c>
      <c r="L5">
        <v>1000</v>
      </c>
      <c r="M5">
        <f>SQRT(E25^2+I5^2)</f>
        <v>2.9472212345274261E-7</v>
      </c>
    </row>
    <row r="6" spans="1:13" x14ac:dyDescent="0.3">
      <c r="A6">
        <v>500</v>
      </c>
      <c r="C6">
        <v>12.5</v>
      </c>
      <c r="D6">
        <f>IF(ROW('Noise Floor Data'!A6)&lt;=(MATCH(Sheet1!$B$4,'Noise Floor Data'!$A$1:$A$38,0)),'Noise Floor Data'!A6)</f>
        <v>12.5</v>
      </c>
      <c r="E6" s="1">
        <f>IF(AND(Sheet1!$B$4=100,ISNUMBER(D6)),'Noise Floor Data'!B6*SQRT(6400)/SQRT(Sheet1!$B$5),IF(AND(Sheet1!$B$4=200,ISNUMBER(D6)),'Noise Floor Data'!C6*SQRT(6400)/SQRT(Sheet1!$B$5),IF(AND(Sheet1!$B$4=500,ISNUMBER(D6)),'Noise Floor Data'!D6*SQRT(6400)/SQRT(Sheet1!$B$5),IF(AND(Sheet1!$B$4=1000,ISNUMBER(D6)),'Noise Floor Data'!E6*SQRT(6400)/SQRT(Sheet1!$B$5),IF(AND(Sheet1!$B$4=2000,ISNUMBER(D6)),'Noise Floor Data'!F6*SQRT(6400)/SQRT(Sheet1!$B$5),IF(AND(Sheet1!$B$4=5000,ISNUMBER(D6)),'Noise Floor Data'!G6*SQRT(6400)/SQRT(Sheet1!$B$5),IF(AND(Sheet1!$B$4=10000,ISNUMBER(D6)),'Noise Floor Data'!H6*SQRT(6400)/SQRT(Sheet1!$B$5),IF(AND(Sheet1!$B$4=20000,ISNUMBER(D6)),'Noise Floor Data'!I6*SQRT(6400)/SQRT(Sheet1!$B$5),NA()))))))))</f>
        <v>1.8454590472353974E-6</v>
      </c>
    </row>
    <row r="7" spans="1:13" x14ac:dyDescent="0.3">
      <c r="A7">
        <v>200</v>
      </c>
      <c r="C7">
        <v>16</v>
      </c>
      <c r="D7">
        <f>IF(ROW('Noise Floor Data'!A7)&lt;=(MATCH(Sheet1!$B$4,'Noise Floor Data'!$A$1:$A$38,0)),'Noise Floor Data'!A7)</f>
        <v>16</v>
      </c>
      <c r="E7" s="1">
        <f>IF(AND(Sheet1!$B$4=100,ISNUMBER(D7)),'Noise Floor Data'!B7*SQRT(6400)/SQRT(Sheet1!$B$5),IF(AND(Sheet1!$B$4=200,ISNUMBER(D7)),'Noise Floor Data'!C7*SQRT(6400)/SQRT(Sheet1!$B$5),IF(AND(Sheet1!$B$4=500,ISNUMBER(D7)),'Noise Floor Data'!D7*SQRT(6400)/SQRT(Sheet1!$B$5),IF(AND(Sheet1!$B$4=1000,ISNUMBER(D7)),'Noise Floor Data'!E7*SQRT(6400)/SQRT(Sheet1!$B$5),IF(AND(Sheet1!$B$4=2000,ISNUMBER(D7)),'Noise Floor Data'!F7*SQRT(6400)/SQRT(Sheet1!$B$5),IF(AND(Sheet1!$B$4=5000,ISNUMBER(D7)),'Noise Floor Data'!G7*SQRT(6400)/SQRT(Sheet1!$B$5),IF(AND(Sheet1!$B$4=10000,ISNUMBER(D7)),'Noise Floor Data'!H7*SQRT(6400)/SQRT(Sheet1!$B$5),IF(AND(Sheet1!$B$4=20000,ISNUMBER(D7)),'Noise Floor Data'!I7*SQRT(6400)/SQRT(Sheet1!$B$5),NA()))))))))</f>
        <v>1.1376649576039819E-6</v>
      </c>
    </row>
    <row r="8" spans="1:13" x14ac:dyDescent="0.3">
      <c r="A8">
        <v>100</v>
      </c>
      <c r="C8">
        <v>20</v>
      </c>
      <c r="D8">
        <f>IF(ROW('Noise Floor Data'!A8)&lt;=(MATCH(Sheet1!$B$4,'Noise Floor Data'!$A$1:$A$38,0)),'Noise Floor Data'!A8)</f>
        <v>20</v>
      </c>
      <c r="E8" s="1">
        <f>IF(AND(Sheet1!$B$4=100,ISNUMBER(D8)),'Noise Floor Data'!B8*SQRT(6400)/SQRT(Sheet1!$B$5),IF(AND(Sheet1!$B$4=200,ISNUMBER(D8)),'Noise Floor Data'!C8*SQRT(6400)/SQRT(Sheet1!$B$5),IF(AND(Sheet1!$B$4=500,ISNUMBER(D8)),'Noise Floor Data'!D8*SQRT(6400)/SQRT(Sheet1!$B$5),IF(AND(Sheet1!$B$4=1000,ISNUMBER(D8)),'Noise Floor Data'!E8*SQRT(6400)/SQRT(Sheet1!$B$5),IF(AND(Sheet1!$B$4=2000,ISNUMBER(D8)),'Noise Floor Data'!F8*SQRT(6400)/SQRT(Sheet1!$B$5),IF(AND(Sheet1!$B$4=5000,ISNUMBER(D8)),'Noise Floor Data'!G8*SQRT(6400)/SQRT(Sheet1!$B$5),IF(AND(Sheet1!$B$4=10000,ISNUMBER(D8)),'Noise Floor Data'!H8*SQRT(6400)/SQRT(Sheet1!$B$5),IF(AND(Sheet1!$B$4=20000,ISNUMBER(D8)),'Noise Floor Data'!I8*SQRT(6400)/SQRT(Sheet1!$B$5),NA()))))))))</f>
        <v>5.537454821037552E-7</v>
      </c>
    </row>
    <row r="9" spans="1:13" x14ac:dyDescent="0.3">
      <c r="C9">
        <v>25</v>
      </c>
      <c r="D9">
        <f>IF(ROW('Noise Floor Data'!A9)&lt;=(MATCH(Sheet1!$B$4,'Noise Floor Data'!$A$1:$A$38,0)),'Noise Floor Data'!A9)</f>
        <v>25</v>
      </c>
      <c r="E9" s="1">
        <f>IF(AND(Sheet1!$B$4=100,ISNUMBER(D9)),'Noise Floor Data'!B9*SQRT(6400)/SQRT(Sheet1!$B$5),IF(AND(Sheet1!$B$4=200,ISNUMBER(D9)),'Noise Floor Data'!C9*SQRT(6400)/SQRT(Sheet1!$B$5),IF(AND(Sheet1!$B$4=500,ISNUMBER(D9)),'Noise Floor Data'!D9*SQRT(6400)/SQRT(Sheet1!$B$5),IF(AND(Sheet1!$B$4=1000,ISNUMBER(D9)),'Noise Floor Data'!E9*SQRT(6400)/SQRT(Sheet1!$B$5),IF(AND(Sheet1!$B$4=2000,ISNUMBER(D9)),'Noise Floor Data'!F9*SQRT(6400)/SQRT(Sheet1!$B$5),IF(AND(Sheet1!$B$4=5000,ISNUMBER(D9)),'Noise Floor Data'!G9*SQRT(6400)/SQRT(Sheet1!$B$5),IF(AND(Sheet1!$B$4=10000,ISNUMBER(D9)),'Noise Floor Data'!H9*SQRT(6400)/SQRT(Sheet1!$B$5),IF(AND(Sheet1!$B$4=20000,ISNUMBER(D9)),'Noise Floor Data'!I9*SQRT(6400)/SQRT(Sheet1!$B$5),NA()))))))))</f>
        <v>2.9803936055673929E-7</v>
      </c>
    </row>
    <row r="10" spans="1:13" x14ac:dyDescent="0.3">
      <c r="C10">
        <v>31.5</v>
      </c>
      <c r="D10">
        <f>IF(ROW('Noise Floor Data'!A10)&lt;=(MATCH(Sheet1!$B$4,'Noise Floor Data'!$A$1:$A$38,0)),'Noise Floor Data'!A10)</f>
        <v>31.5</v>
      </c>
      <c r="E10" s="1">
        <f>IF(AND(Sheet1!$B$4=100,ISNUMBER(D10)),'Noise Floor Data'!B10*SQRT(6400)/SQRT(Sheet1!$B$5),IF(AND(Sheet1!$B$4=200,ISNUMBER(D10)),'Noise Floor Data'!C10*SQRT(6400)/SQRT(Sheet1!$B$5),IF(AND(Sheet1!$B$4=500,ISNUMBER(D10)),'Noise Floor Data'!D10*SQRT(6400)/SQRT(Sheet1!$B$5),IF(AND(Sheet1!$B$4=1000,ISNUMBER(D10)),'Noise Floor Data'!E10*SQRT(6400)/SQRT(Sheet1!$B$5),IF(AND(Sheet1!$B$4=2000,ISNUMBER(D10)),'Noise Floor Data'!F10*SQRT(6400)/SQRT(Sheet1!$B$5),IF(AND(Sheet1!$B$4=5000,ISNUMBER(D10)),'Noise Floor Data'!G10*SQRT(6400)/SQRT(Sheet1!$B$5),IF(AND(Sheet1!$B$4=10000,ISNUMBER(D10)),'Noise Floor Data'!H10*SQRT(6400)/SQRT(Sheet1!$B$5),IF(AND(Sheet1!$B$4=20000,ISNUMBER(D10)),'Noise Floor Data'!I10*SQRT(6400)/SQRT(Sheet1!$B$5),NA()))))))))</f>
        <v>1.6440987884851217E-7</v>
      </c>
    </row>
    <row r="11" spans="1:13" x14ac:dyDescent="0.3">
      <c r="C11">
        <v>40</v>
      </c>
      <c r="D11">
        <f>IF(ROW('Noise Floor Data'!A11)&lt;=(MATCH(Sheet1!$B$4,'Noise Floor Data'!$A$1:$A$38,0)),'Noise Floor Data'!A11)</f>
        <v>40</v>
      </c>
      <c r="E11" s="1">
        <f>IF(AND(Sheet1!$B$4=100,ISNUMBER(D11)),'Noise Floor Data'!B11*SQRT(6400)/SQRT(Sheet1!$B$5),IF(AND(Sheet1!$B$4=200,ISNUMBER(D11)),'Noise Floor Data'!C11*SQRT(6400)/SQRT(Sheet1!$B$5),IF(AND(Sheet1!$B$4=500,ISNUMBER(D11)),'Noise Floor Data'!D11*SQRT(6400)/SQRT(Sheet1!$B$5),IF(AND(Sheet1!$B$4=1000,ISNUMBER(D11)),'Noise Floor Data'!E11*SQRT(6400)/SQRT(Sheet1!$B$5),IF(AND(Sheet1!$B$4=2000,ISNUMBER(D11)),'Noise Floor Data'!F11*SQRT(6400)/SQRT(Sheet1!$B$5),IF(AND(Sheet1!$B$4=5000,ISNUMBER(D11)),'Noise Floor Data'!G11*SQRT(6400)/SQRT(Sheet1!$B$5),IF(AND(Sheet1!$B$4=10000,ISNUMBER(D11)),'Noise Floor Data'!H11*SQRT(6400)/SQRT(Sheet1!$B$5),IF(AND(Sheet1!$B$4=20000,ISNUMBER(D11)),'Noise Floor Data'!I11*SQRT(6400)/SQRT(Sheet1!$B$5),NA()))))))))</f>
        <v>1.3850720920887751E-7</v>
      </c>
    </row>
    <row r="12" spans="1:13" x14ac:dyDescent="0.3">
      <c r="C12">
        <v>50</v>
      </c>
      <c r="D12">
        <f>IF(ROW('Noise Floor Data'!A12)&lt;=(MATCH(Sheet1!$B$4,'Noise Floor Data'!$A$1:$A$38,0)),'Noise Floor Data'!A12)</f>
        <v>50</v>
      </c>
      <c r="E12" s="1">
        <f>IF(AND(Sheet1!$B$4=100,ISNUMBER(D12)),'Noise Floor Data'!B12*SQRT(6400)/SQRT(Sheet1!$B$5),IF(AND(Sheet1!$B$4=200,ISNUMBER(D12)),'Noise Floor Data'!C12*SQRT(6400)/SQRT(Sheet1!$B$5),IF(AND(Sheet1!$B$4=500,ISNUMBER(D12)),'Noise Floor Data'!D12*SQRT(6400)/SQRT(Sheet1!$B$5),IF(AND(Sheet1!$B$4=1000,ISNUMBER(D12)),'Noise Floor Data'!E12*SQRT(6400)/SQRT(Sheet1!$B$5),IF(AND(Sheet1!$B$4=2000,ISNUMBER(D12)),'Noise Floor Data'!F12*SQRT(6400)/SQRT(Sheet1!$B$5),IF(AND(Sheet1!$B$4=5000,ISNUMBER(D12)),'Noise Floor Data'!G12*SQRT(6400)/SQRT(Sheet1!$B$5),IF(AND(Sheet1!$B$4=10000,ISNUMBER(D12)),'Noise Floor Data'!H12*SQRT(6400)/SQRT(Sheet1!$B$5),IF(AND(Sheet1!$B$4=20000,ISNUMBER(D12)),'Noise Floor Data'!I12*SQRT(6400)/SQRT(Sheet1!$B$5),NA()))))))))</f>
        <v>1.2864147874031006E-7</v>
      </c>
    </row>
    <row r="13" spans="1:13" x14ac:dyDescent="0.3">
      <c r="C13">
        <v>63</v>
      </c>
      <c r="D13">
        <f>IF(ROW('Noise Floor Data'!A13)&lt;=(MATCH(Sheet1!$B$4,'Noise Floor Data'!$A$1:$A$38,0)),'Noise Floor Data'!A13)</f>
        <v>63</v>
      </c>
      <c r="E13" s="1">
        <f>IF(AND(Sheet1!$B$4=100,ISNUMBER(D13)),'Noise Floor Data'!B13*SQRT(6400)/SQRT(Sheet1!$B$5),IF(AND(Sheet1!$B$4=200,ISNUMBER(D13)),'Noise Floor Data'!C13*SQRT(6400)/SQRT(Sheet1!$B$5),IF(AND(Sheet1!$B$4=500,ISNUMBER(D13)),'Noise Floor Data'!D13*SQRT(6400)/SQRT(Sheet1!$B$5),IF(AND(Sheet1!$B$4=1000,ISNUMBER(D13)),'Noise Floor Data'!E13*SQRT(6400)/SQRT(Sheet1!$B$5),IF(AND(Sheet1!$B$4=2000,ISNUMBER(D13)),'Noise Floor Data'!F13*SQRT(6400)/SQRT(Sheet1!$B$5),IF(AND(Sheet1!$B$4=5000,ISNUMBER(D13)),'Noise Floor Data'!G13*SQRT(6400)/SQRT(Sheet1!$B$5),IF(AND(Sheet1!$B$4=10000,ISNUMBER(D13)),'Noise Floor Data'!H13*SQRT(6400)/SQRT(Sheet1!$B$5),IF(AND(Sheet1!$B$4=20000,ISNUMBER(D13)),'Noise Floor Data'!I13*SQRT(6400)/SQRT(Sheet1!$B$5),NA()))))))))</f>
        <v>1.2864147874031006E-7</v>
      </c>
    </row>
    <row r="14" spans="1:13" x14ac:dyDescent="0.3">
      <c r="C14">
        <v>80</v>
      </c>
      <c r="D14">
        <f>IF(ROW('Noise Floor Data'!A14)&lt;=(MATCH(Sheet1!$B$4,'Noise Floor Data'!$A$1:$A$38,0)),'Noise Floor Data'!A14)</f>
        <v>80</v>
      </c>
      <c r="E14" s="1">
        <f>IF(AND(Sheet1!$B$4=100,ISNUMBER(D14)),'Noise Floor Data'!B14*SQRT(6400)/SQRT(Sheet1!$B$5),IF(AND(Sheet1!$B$4=200,ISNUMBER(D14)),'Noise Floor Data'!C14*SQRT(6400)/SQRT(Sheet1!$B$5),IF(AND(Sheet1!$B$4=500,ISNUMBER(D14)),'Noise Floor Data'!D14*SQRT(6400)/SQRT(Sheet1!$B$5),IF(AND(Sheet1!$B$4=1000,ISNUMBER(D14)),'Noise Floor Data'!E14*SQRT(6400)/SQRT(Sheet1!$B$5),IF(AND(Sheet1!$B$4=2000,ISNUMBER(D14)),'Noise Floor Data'!F14*SQRT(6400)/SQRT(Sheet1!$B$5),IF(AND(Sheet1!$B$4=5000,ISNUMBER(D14)),'Noise Floor Data'!G14*SQRT(6400)/SQRT(Sheet1!$B$5),IF(AND(Sheet1!$B$4=10000,ISNUMBER(D14)),'Noise Floor Data'!H14*SQRT(6400)/SQRT(Sheet1!$B$5),IF(AND(Sheet1!$B$4=20000,ISNUMBER(D14)),'Noise Floor Data'!I14*SQRT(6400)/SQRT(Sheet1!$B$5),NA()))))))))</f>
        <v>1.2864147874031006E-7</v>
      </c>
    </row>
    <row r="15" spans="1:13" x14ac:dyDescent="0.3">
      <c r="C15">
        <v>100</v>
      </c>
      <c r="D15">
        <f>IF(ROW('Noise Floor Data'!A15)&lt;=(MATCH(Sheet1!$B$4,'Noise Floor Data'!$A$1:$A$38,0)),'Noise Floor Data'!A15)</f>
        <v>100</v>
      </c>
      <c r="E15" s="1">
        <f>IF(AND(Sheet1!$B$4=100,ISNUMBER(D15)),'Noise Floor Data'!B15*SQRT(6400)/SQRT(Sheet1!$B$5),IF(AND(Sheet1!$B$4=200,ISNUMBER(D15)),'Noise Floor Data'!C15*SQRT(6400)/SQRT(Sheet1!$B$5),IF(AND(Sheet1!$B$4=500,ISNUMBER(D15)),'Noise Floor Data'!D15*SQRT(6400)/SQRT(Sheet1!$B$5),IF(AND(Sheet1!$B$4=1000,ISNUMBER(D15)),'Noise Floor Data'!E15*SQRT(6400)/SQRT(Sheet1!$B$5),IF(AND(Sheet1!$B$4=2000,ISNUMBER(D15)),'Noise Floor Data'!F15*SQRT(6400)/SQRT(Sheet1!$B$5),IF(AND(Sheet1!$B$4=5000,ISNUMBER(D15)),'Noise Floor Data'!G15*SQRT(6400)/SQRT(Sheet1!$B$5),IF(AND(Sheet1!$B$4=10000,ISNUMBER(D15)),'Noise Floor Data'!H15*SQRT(6400)/SQRT(Sheet1!$B$5),IF(AND(Sheet1!$B$4=20000,ISNUMBER(D15)),'Noise Floor Data'!I15*SQRT(6400)/SQRT(Sheet1!$B$5),NA()))))))))</f>
        <v>1.2864147874031006E-7</v>
      </c>
    </row>
    <row r="16" spans="1:13" x14ac:dyDescent="0.3">
      <c r="C16">
        <v>125</v>
      </c>
      <c r="D16">
        <f>IF(ROW('Noise Floor Data'!A16)&lt;=(MATCH(Sheet1!$B$4,'Noise Floor Data'!$A$1:$A$38,0)),'Noise Floor Data'!A16)</f>
        <v>125</v>
      </c>
      <c r="E16" s="1">
        <f>IF(AND(Sheet1!$B$4=100,ISNUMBER(D16)),'Noise Floor Data'!B16*SQRT(6400)/SQRT(Sheet1!$B$5),IF(AND(Sheet1!$B$4=200,ISNUMBER(D16)),'Noise Floor Data'!C16*SQRT(6400)/SQRT(Sheet1!$B$5),IF(AND(Sheet1!$B$4=500,ISNUMBER(D16)),'Noise Floor Data'!D16*SQRT(6400)/SQRT(Sheet1!$B$5),IF(AND(Sheet1!$B$4=1000,ISNUMBER(D16)),'Noise Floor Data'!E16*SQRT(6400)/SQRT(Sheet1!$B$5),IF(AND(Sheet1!$B$4=2000,ISNUMBER(D16)),'Noise Floor Data'!F16*SQRT(6400)/SQRT(Sheet1!$B$5),IF(AND(Sheet1!$B$4=5000,ISNUMBER(D16)),'Noise Floor Data'!G16*SQRT(6400)/SQRT(Sheet1!$B$5),IF(AND(Sheet1!$B$4=10000,ISNUMBER(D16)),'Noise Floor Data'!H16*SQRT(6400)/SQRT(Sheet1!$B$5),IF(AND(Sheet1!$B$4=20000,ISNUMBER(D16)),'Noise Floor Data'!I16*SQRT(6400)/SQRT(Sheet1!$B$5),NA()))))))))</f>
        <v>1.2864147874031006E-7</v>
      </c>
    </row>
    <row r="17" spans="3:5" x14ac:dyDescent="0.3">
      <c r="C17">
        <v>160</v>
      </c>
      <c r="D17">
        <f>IF(ROW('Noise Floor Data'!A17)&lt;=(MATCH(Sheet1!$B$4,'Noise Floor Data'!$A$1:$A$38,0)),'Noise Floor Data'!A17)</f>
        <v>160</v>
      </c>
      <c r="E17" s="1">
        <f>IF(AND(Sheet1!$B$4=100,ISNUMBER(D17)),'Noise Floor Data'!B17*SQRT(6400)/SQRT(Sheet1!$B$5),IF(AND(Sheet1!$B$4=200,ISNUMBER(D17)),'Noise Floor Data'!C17*SQRT(6400)/SQRT(Sheet1!$B$5),IF(AND(Sheet1!$B$4=500,ISNUMBER(D17)),'Noise Floor Data'!D17*SQRT(6400)/SQRT(Sheet1!$B$5),IF(AND(Sheet1!$B$4=1000,ISNUMBER(D17)),'Noise Floor Data'!E17*SQRT(6400)/SQRT(Sheet1!$B$5),IF(AND(Sheet1!$B$4=2000,ISNUMBER(D17)),'Noise Floor Data'!F17*SQRT(6400)/SQRT(Sheet1!$B$5),IF(AND(Sheet1!$B$4=5000,ISNUMBER(D17)),'Noise Floor Data'!G17*SQRT(6400)/SQRT(Sheet1!$B$5),IF(AND(Sheet1!$B$4=10000,ISNUMBER(D17)),'Noise Floor Data'!H17*SQRT(6400)/SQRT(Sheet1!$B$5),IF(AND(Sheet1!$B$4=20000,ISNUMBER(D17)),'Noise Floor Data'!I17*SQRT(6400)/SQRT(Sheet1!$B$5),NA()))))))))</f>
        <v>1.2864147874031006E-7</v>
      </c>
    </row>
    <row r="18" spans="3:5" x14ac:dyDescent="0.3">
      <c r="C18">
        <v>200</v>
      </c>
      <c r="D18">
        <f>IF(ROW('Noise Floor Data'!A18)&lt;=(MATCH(Sheet1!$B$4,'Noise Floor Data'!$A$1:$A$38,0)),'Noise Floor Data'!A18)</f>
        <v>200</v>
      </c>
      <c r="E18" s="1">
        <f>IF(AND(Sheet1!$B$4=100,ISNUMBER(D18)),'Noise Floor Data'!B18*SQRT(6400)/SQRT(Sheet1!$B$5),IF(AND(Sheet1!$B$4=200,ISNUMBER(D18)),'Noise Floor Data'!C18*SQRT(6400)/SQRT(Sheet1!$B$5),IF(AND(Sheet1!$B$4=500,ISNUMBER(D18)),'Noise Floor Data'!D18*SQRT(6400)/SQRT(Sheet1!$B$5),IF(AND(Sheet1!$B$4=1000,ISNUMBER(D18)),'Noise Floor Data'!E18*SQRT(6400)/SQRT(Sheet1!$B$5),IF(AND(Sheet1!$B$4=2000,ISNUMBER(D18)),'Noise Floor Data'!F18*SQRT(6400)/SQRT(Sheet1!$B$5),IF(AND(Sheet1!$B$4=5000,ISNUMBER(D18)),'Noise Floor Data'!G18*SQRT(6400)/SQRT(Sheet1!$B$5),IF(AND(Sheet1!$B$4=10000,ISNUMBER(D18)),'Noise Floor Data'!H18*SQRT(6400)/SQRT(Sheet1!$B$5),IF(AND(Sheet1!$B$4=20000,ISNUMBER(D18)),'Noise Floor Data'!I18*SQRT(6400)/SQRT(Sheet1!$B$5),NA()))))))))</f>
        <v>1.2864147874031006E-7</v>
      </c>
    </row>
    <row r="19" spans="3:5" x14ac:dyDescent="0.3">
      <c r="C19">
        <v>250</v>
      </c>
      <c r="D19">
        <f>IF(ROW('Noise Floor Data'!A19)&lt;=(MATCH(Sheet1!$B$4,'Noise Floor Data'!$A$1:$A$38,0)),'Noise Floor Data'!A19)</f>
        <v>250</v>
      </c>
      <c r="E19" s="1">
        <f>IF(AND(Sheet1!$B$4=100,ISNUMBER(D19)),'Noise Floor Data'!B19*SQRT(6400)/SQRT(Sheet1!$B$5),IF(AND(Sheet1!$B$4=200,ISNUMBER(D19)),'Noise Floor Data'!C19*SQRT(6400)/SQRT(Sheet1!$B$5),IF(AND(Sheet1!$B$4=500,ISNUMBER(D19)),'Noise Floor Data'!D19*SQRT(6400)/SQRT(Sheet1!$B$5),IF(AND(Sheet1!$B$4=1000,ISNUMBER(D19)),'Noise Floor Data'!E19*SQRT(6400)/SQRT(Sheet1!$B$5),IF(AND(Sheet1!$B$4=2000,ISNUMBER(D19)),'Noise Floor Data'!F19*SQRT(6400)/SQRT(Sheet1!$B$5),IF(AND(Sheet1!$B$4=5000,ISNUMBER(D19)),'Noise Floor Data'!G19*SQRT(6400)/SQRT(Sheet1!$B$5),IF(AND(Sheet1!$B$4=10000,ISNUMBER(D19)),'Noise Floor Data'!H19*SQRT(6400)/SQRT(Sheet1!$B$5),IF(AND(Sheet1!$B$4=20000,ISNUMBER(D19)),'Noise Floor Data'!I19*SQRT(6400)/SQRT(Sheet1!$B$5),NA()))))))))</f>
        <v>1.2864147874031006E-7</v>
      </c>
    </row>
    <row r="20" spans="3:5" x14ac:dyDescent="0.3">
      <c r="C20">
        <v>315</v>
      </c>
      <c r="D20">
        <f>IF(ROW('Noise Floor Data'!A20)&lt;=(MATCH(Sheet1!$B$4,'Noise Floor Data'!$A$1:$A$38,0)),'Noise Floor Data'!A20)</f>
        <v>315</v>
      </c>
      <c r="E20" s="1">
        <f>IF(AND(Sheet1!$B$4=100,ISNUMBER(D20)),'Noise Floor Data'!B20*SQRT(6400)/SQRT(Sheet1!$B$5),IF(AND(Sheet1!$B$4=200,ISNUMBER(D20)),'Noise Floor Data'!C20*SQRT(6400)/SQRT(Sheet1!$B$5),IF(AND(Sheet1!$B$4=500,ISNUMBER(D20)),'Noise Floor Data'!D20*SQRT(6400)/SQRT(Sheet1!$B$5),IF(AND(Sheet1!$B$4=1000,ISNUMBER(D20)),'Noise Floor Data'!E20*SQRT(6400)/SQRT(Sheet1!$B$5),IF(AND(Sheet1!$B$4=2000,ISNUMBER(D20)),'Noise Floor Data'!F20*SQRT(6400)/SQRT(Sheet1!$B$5),IF(AND(Sheet1!$B$4=5000,ISNUMBER(D20)),'Noise Floor Data'!G20*SQRT(6400)/SQRT(Sheet1!$B$5),IF(AND(Sheet1!$B$4=10000,ISNUMBER(D20)),'Noise Floor Data'!H20*SQRT(6400)/SQRT(Sheet1!$B$5),IF(AND(Sheet1!$B$4=20000,ISNUMBER(D20)),'Noise Floor Data'!I20*SQRT(6400)/SQRT(Sheet1!$B$5),NA()))))))))</f>
        <v>1.2864147874031006E-7</v>
      </c>
    </row>
    <row r="21" spans="3:5" x14ac:dyDescent="0.3">
      <c r="C21">
        <v>400</v>
      </c>
      <c r="D21">
        <f>IF(ROW('Noise Floor Data'!A21)&lt;=(MATCH(Sheet1!$B$4,'Noise Floor Data'!$A$1:$A$38,0)),'Noise Floor Data'!A21)</f>
        <v>400</v>
      </c>
      <c r="E21" s="1">
        <f>IF(AND(Sheet1!$B$4=100,ISNUMBER(D21)),'Noise Floor Data'!B21*SQRT(6400)/SQRT(Sheet1!$B$5),IF(AND(Sheet1!$B$4=200,ISNUMBER(D21)),'Noise Floor Data'!C21*SQRT(6400)/SQRT(Sheet1!$B$5),IF(AND(Sheet1!$B$4=500,ISNUMBER(D21)),'Noise Floor Data'!D21*SQRT(6400)/SQRT(Sheet1!$B$5),IF(AND(Sheet1!$B$4=1000,ISNUMBER(D21)),'Noise Floor Data'!E21*SQRT(6400)/SQRT(Sheet1!$B$5),IF(AND(Sheet1!$B$4=2000,ISNUMBER(D21)),'Noise Floor Data'!F21*SQRT(6400)/SQRT(Sheet1!$B$5),IF(AND(Sheet1!$B$4=5000,ISNUMBER(D21)),'Noise Floor Data'!G21*SQRT(6400)/SQRT(Sheet1!$B$5),IF(AND(Sheet1!$B$4=10000,ISNUMBER(D21)),'Noise Floor Data'!H21*SQRT(6400)/SQRT(Sheet1!$B$5),IF(AND(Sheet1!$B$4=20000,ISNUMBER(D21)),'Noise Floor Data'!I21*SQRT(6400)/SQRT(Sheet1!$B$5),NA()))))))))</f>
        <v>1.2864147874031006E-7</v>
      </c>
    </row>
    <row r="22" spans="3:5" x14ac:dyDescent="0.3">
      <c r="C22">
        <v>500</v>
      </c>
      <c r="D22">
        <f>IF(ROW('Noise Floor Data'!A22)&lt;=(MATCH(Sheet1!$B$4,'Noise Floor Data'!$A$1:$A$38,0)),'Noise Floor Data'!A22)</f>
        <v>500</v>
      </c>
      <c r="E22" s="1">
        <f>IF(AND(Sheet1!$B$4=100,ISNUMBER(D22)),'Noise Floor Data'!B22*SQRT(6400)/SQRT(Sheet1!$B$5),IF(AND(Sheet1!$B$4=200,ISNUMBER(D22)),'Noise Floor Data'!C22*SQRT(6400)/SQRT(Sheet1!$B$5),IF(AND(Sheet1!$B$4=500,ISNUMBER(D22)),'Noise Floor Data'!D22*SQRT(6400)/SQRT(Sheet1!$B$5),IF(AND(Sheet1!$B$4=1000,ISNUMBER(D22)),'Noise Floor Data'!E22*SQRT(6400)/SQRT(Sheet1!$B$5),IF(AND(Sheet1!$B$4=2000,ISNUMBER(D22)),'Noise Floor Data'!F22*SQRT(6400)/SQRT(Sheet1!$B$5),IF(AND(Sheet1!$B$4=5000,ISNUMBER(D22)),'Noise Floor Data'!G22*SQRT(6400)/SQRT(Sheet1!$B$5),IF(AND(Sheet1!$B$4=10000,ISNUMBER(D22)),'Noise Floor Data'!H22*SQRT(6400)/SQRT(Sheet1!$B$5),IF(AND(Sheet1!$B$4=20000,ISNUMBER(D22)),'Noise Floor Data'!I22*SQRT(6400)/SQRT(Sheet1!$B$5),NA()))))))))</f>
        <v>1.2864147874031006E-7</v>
      </c>
    </row>
    <row r="23" spans="3:5" x14ac:dyDescent="0.3">
      <c r="C23">
        <v>630</v>
      </c>
      <c r="D23">
        <f>IF(ROW('Noise Floor Data'!A23)&lt;=(MATCH(Sheet1!$B$4,'Noise Floor Data'!$A$1:$A$38,0)),'Noise Floor Data'!A23)</f>
        <v>630</v>
      </c>
      <c r="E23" s="1">
        <f>IF(AND(Sheet1!$B$4=100,ISNUMBER(D23)),'Noise Floor Data'!B23*SQRT(6400)/SQRT(Sheet1!$B$5),IF(AND(Sheet1!$B$4=200,ISNUMBER(D23)),'Noise Floor Data'!C23*SQRT(6400)/SQRT(Sheet1!$B$5),IF(AND(Sheet1!$B$4=500,ISNUMBER(D23)),'Noise Floor Data'!D23*SQRT(6400)/SQRT(Sheet1!$B$5),IF(AND(Sheet1!$B$4=1000,ISNUMBER(D23)),'Noise Floor Data'!E23*SQRT(6400)/SQRT(Sheet1!$B$5),IF(AND(Sheet1!$B$4=2000,ISNUMBER(D23)),'Noise Floor Data'!F23*SQRT(6400)/SQRT(Sheet1!$B$5),IF(AND(Sheet1!$B$4=5000,ISNUMBER(D23)),'Noise Floor Data'!G23*SQRT(6400)/SQRT(Sheet1!$B$5),IF(AND(Sheet1!$B$4=10000,ISNUMBER(D23)),'Noise Floor Data'!H23*SQRT(6400)/SQRT(Sheet1!$B$5),IF(AND(Sheet1!$B$4=20000,ISNUMBER(D23)),'Noise Floor Data'!I23*SQRT(6400)/SQRT(Sheet1!$B$5),NA()))))))))</f>
        <v>1.2864147874031006E-7</v>
      </c>
    </row>
    <row r="24" spans="3:5" x14ac:dyDescent="0.3">
      <c r="C24">
        <v>800</v>
      </c>
      <c r="D24">
        <f>IF(ROW('Noise Floor Data'!A24)&lt;=(MATCH(Sheet1!$B$4,'Noise Floor Data'!$A$1:$A$38,0)),'Noise Floor Data'!A24)</f>
        <v>800</v>
      </c>
      <c r="E24" s="1">
        <f>IF(AND(Sheet1!$B$4=100,ISNUMBER(D24)),'Noise Floor Data'!B24*SQRT(6400)/SQRT(Sheet1!$B$5),IF(AND(Sheet1!$B$4=200,ISNUMBER(D24)),'Noise Floor Data'!C24*SQRT(6400)/SQRT(Sheet1!$B$5),IF(AND(Sheet1!$B$4=500,ISNUMBER(D24)),'Noise Floor Data'!D24*SQRT(6400)/SQRT(Sheet1!$B$5),IF(AND(Sheet1!$B$4=1000,ISNUMBER(D24)),'Noise Floor Data'!E24*SQRT(6400)/SQRT(Sheet1!$B$5),IF(AND(Sheet1!$B$4=2000,ISNUMBER(D24)),'Noise Floor Data'!F24*SQRT(6400)/SQRT(Sheet1!$B$5),IF(AND(Sheet1!$B$4=5000,ISNUMBER(D24)),'Noise Floor Data'!G24*SQRT(6400)/SQRT(Sheet1!$B$5),IF(AND(Sheet1!$B$4=10000,ISNUMBER(D24)),'Noise Floor Data'!H24*SQRT(6400)/SQRT(Sheet1!$B$5),IF(AND(Sheet1!$B$4=20000,ISNUMBER(D24)),'Noise Floor Data'!I24*SQRT(6400)/SQRT(Sheet1!$B$5),NA()))))))))</f>
        <v>1.2864147874031006E-7</v>
      </c>
    </row>
    <row r="25" spans="3:5" x14ac:dyDescent="0.3">
      <c r="C25">
        <v>1000</v>
      </c>
      <c r="D25">
        <f>IF(ROW('Noise Floor Data'!A25)&lt;=(MATCH(Sheet1!$B$4,'Noise Floor Data'!$A$1:$A$38,0)),'Noise Floor Data'!A25)</f>
        <v>1000</v>
      </c>
      <c r="E25" s="1">
        <f>IF(AND(Sheet1!$B$4=100,ISNUMBER(D25)),'Noise Floor Data'!B25*SQRT(6400)/SQRT(Sheet1!$B$5),IF(AND(Sheet1!$B$4=200,ISNUMBER(D25)),'Noise Floor Data'!C25*SQRT(6400)/SQRT(Sheet1!$B$5),IF(AND(Sheet1!$B$4=500,ISNUMBER(D25)),'Noise Floor Data'!D25*SQRT(6400)/SQRT(Sheet1!$B$5),IF(AND(Sheet1!$B$4=1000,ISNUMBER(D25)),'Noise Floor Data'!E25*SQRT(6400)/SQRT(Sheet1!$B$5),IF(AND(Sheet1!$B$4=2000,ISNUMBER(D25)),'Noise Floor Data'!F25*SQRT(6400)/SQRT(Sheet1!$B$5),IF(AND(Sheet1!$B$4=5000,ISNUMBER(D25)),'Noise Floor Data'!G25*SQRT(6400)/SQRT(Sheet1!$B$5),IF(AND(Sheet1!$B$4=10000,ISNUMBER(D25)),'Noise Floor Data'!H25*SQRT(6400)/SQRT(Sheet1!$B$5),IF(AND(Sheet1!$B$4=20000,ISNUMBER(D25)),'Noise Floor Data'!I25*SQRT(6400)/SQRT(Sheet1!$B$5),NA()))))))))</f>
        <v>1.2864147874031006E-7</v>
      </c>
    </row>
    <row r="26" spans="3:5" x14ac:dyDescent="0.3">
      <c r="C26">
        <v>1250</v>
      </c>
      <c r="D26">
        <f>IF(ROW('Noise Floor Data'!A26)&lt;=(MATCH(Sheet1!$B$4,'Noise Floor Data'!$A$1:$A$38,0)),'Noise Floor Data'!A26)</f>
        <v>1250</v>
      </c>
      <c r="E26" s="1">
        <f>IF(AND(Sheet1!$B$4=100,ISNUMBER(D26)),'Noise Floor Data'!B26*SQRT(6400)/SQRT(Sheet1!$B$5),IF(AND(Sheet1!$B$4=200,ISNUMBER(D26)),'Noise Floor Data'!C26*SQRT(6400)/SQRT(Sheet1!$B$5),IF(AND(Sheet1!$B$4=500,ISNUMBER(D26)),'Noise Floor Data'!D26*SQRT(6400)/SQRT(Sheet1!$B$5),IF(AND(Sheet1!$B$4=1000,ISNUMBER(D26)),'Noise Floor Data'!E26*SQRT(6400)/SQRT(Sheet1!$B$5),IF(AND(Sheet1!$B$4=2000,ISNUMBER(D26)),'Noise Floor Data'!F26*SQRT(6400)/SQRT(Sheet1!$B$5),IF(AND(Sheet1!$B$4=5000,ISNUMBER(D26)),'Noise Floor Data'!G26*SQRT(6400)/SQRT(Sheet1!$B$5),IF(AND(Sheet1!$B$4=10000,ISNUMBER(D26)),'Noise Floor Data'!H26*SQRT(6400)/SQRT(Sheet1!$B$5),IF(AND(Sheet1!$B$4=20000,ISNUMBER(D26)),'Noise Floor Data'!I26*SQRT(6400)/SQRT(Sheet1!$B$5),NA()))))))))</f>
        <v>1.2864147874031006E-7</v>
      </c>
    </row>
    <row r="27" spans="3:5" x14ac:dyDescent="0.3">
      <c r="C27">
        <v>1600</v>
      </c>
      <c r="D27">
        <f>IF(ROW('Noise Floor Data'!A27)&lt;=(MATCH(Sheet1!$B$4,'Noise Floor Data'!$A$1:$A$38,0)),'Noise Floor Data'!A27)</f>
        <v>1600</v>
      </c>
      <c r="E27" s="1">
        <f>IF(AND(Sheet1!$B$4=100,ISNUMBER(D27)),'Noise Floor Data'!B27*SQRT(6400)/SQRT(Sheet1!$B$5),IF(AND(Sheet1!$B$4=200,ISNUMBER(D27)),'Noise Floor Data'!C27*SQRT(6400)/SQRT(Sheet1!$B$5),IF(AND(Sheet1!$B$4=500,ISNUMBER(D27)),'Noise Floor Data'!D27*SQRT(6400)/SQRT(Sheet1!$B$5),IF(AND(Sheet1!$B$4=1000,ISNUMBER(D27)),'Noise Floor Data'!E27*SQRT(6400)/SQRT(Sheet1!$B$5),IF(AND(Sheet1!$B$4=2000,ISNUMBER(D27)),'Noise Floor Data'!F27*SQRT(6400)/SQRT(Sheet1!$B$5),IF(AND(Sheet1!$B$4=5000,ISNUMBER(D27)),'Noise Floor Data'!G27*SQRT(6400)/SQRT(Sheet1!$B$5),IF(AND(Sheet1!$B$4=10000,ISNUMBER(D27)),'Noise Floor Data'!H27*SQRT(6400)/SQRT(Sheet1!$B$5),IF(AND(Sheet1!$B$4=20000,ISNUMBER(D27)),'Noise Floor Data'!I27*SQRT(6400)/SQRT(Sheet1!$B$5),NA()))))))))</f>
        <v>1.2864147874031006E-7</v>
      </c>
    </row>
    <row r="28" spans="3:5" x14ac:dyDescent="0.3">
      <c r="C28">
        <v>2000</v>
      </c>
      <c r="D28">
        <f>IF(ROW('Noise Floor Data'!A28)&lt;=(MATCH(Sheet1!$B$4,'Noise Floor Data'!$A$1:$A$38,0)),'Noise Floor Data'!A28)</f>
        <v>2000</v>
      </c>
      <c r="E28" s="1">
        <f>IF(AND(Sheet1!$B$4=100,ISNUMBER(D28)),'Noise Floor Data'!B28*SQRT(6400)/SQRT(Sheet1!$B$5),IF(AND(Sheet1!$B$4=200,ISNUMBER(D28)),'Noise Floor Data'!C28*SQRT(6400)/SQRT(Sheet1!$B$5),IF(AND(Sheet1!$B$4=500,ISNUMBER(D28)),'Noise Floor Data'!D28*SQRT(6400)/SQRT(Sheet1!$B$5),IF(AND(Sheet1!$B$4=1000,ISNUMBER(D28)),'Noise Floor Data'!E28*SQRT(6400)/SQRT(Sheet1!$B$5),IF(AND(Sheet1!$B$4=2000,ISNUMBER(D28)),'Noise Floor Data'!F28*SQRT(6400)/SQRT(Sheet1!$B$5),IF(AND(Sheet1!$B$4=5000,ISNUMBER(D28)),'Noise Floor Data'!G28*SQRT(6400)/SQRT(Sheet1!$B$5),IF(AND(Sheet1!$B$4=10000,ISNUMBER(D28)),'Noise Floor Data'!H28*SQRT(6400)/SQRT(Sheet1!$B$5),IF(AND(Sheet1!$B$4=20000,ISNUMBER(D28)),'Noise Floor Data'!I28*SQRT(6400)/SQRT(Sheet1!$B$5),NA()))))))))</f>
        <v>1.2864147874031006E-7</v>
      </c>
    </row>
    <row r="29" spans="3:5" x14ac:dyDescent="0.3">
      <c r="C29">
        <v>2500</v>
      </c>
      <c r="D29">
        <f>IF(ROW('Noise Floor Data'!A29)&lt;=(MATCH(Sheet1!$B$4,'Noise Floor Data'!$A$1:$A$38,0)),'Noise Floor Data'!A29)</f>
        <v>2500</v>
      </c>
      <c r="E29" s="1">
        <f>IF(AND(Sheet1!$B$4=100,ISNUMBER(D29)),'Noise Floor Data'!B29*SQRT(6400)/SQRT(Sheet1!$B$5),IF(AND(Sheet1!$B$4=200,ISNUMBER(D29)),'Noise Floor Data'!C29*SQRT(6400)/SQRT(Sheet1!$B$5),IF(AND(Sheet1!$B$4=500,ISNUMBER(D29)),'Noise Floor Data'!D29*SQRT(6400)/SQRT(Sheet1!$B$5),IF(AND(Sheet1!$B$4=1000,ISNUMBER(D29)),'Noise Floor Data'!E29*SQRT(6400)/SQRT(Sheet1!$B$5),IF(AND(Sheet1!$B$4=2000,ISNUMBER(D29)),'Noise Floor Data'!F29*SQRT(6400)/SQRT(Sheet1!$B$5),IF(AND(Sheet1!$B$4=5000,ISNUMBER(D29)),'Noise Floor Data'!G29*SQRT(6400)/SQRT(Sheet1!$B$5),IF(AND(Sheet1!$B$4=10000,ISNUMBER(D29)),'Noise Floor Data'!H29*SQRT(6400)/SQRT(Sheet1!$B$5),IF(AND(Sheet1!$B$4=20000,ISNUMBER(D29)),'Noise Floor Data'!I29*SQRT(6400)/SQRT(Sheet1!$B$5),NA()))))))))</f>
        <v>1.2864147874031006E-7</v>
      </c>
    </row>
    <row r="30" spans="3:5" x14ac:dyDescent="0.3">
      <c r="C30">
        <v>3150</v>
      </c>
      <c r="D30">
        <f>IF(ROW('Noise Floor Data'!A30)&lt;=(MATCH(Sheet1!$B$4,'Noise Floor Data'!$A$1:$A$38,0)),'Noise Floor Data'!A30)</f>
        <v>3150</v>
      </c>
      <c r="E30" s="1">
        <f>IF(AND(Sheet1!$B$4=100,ISNUMBER(D30)),'Noise Floor Data'!B30*SQRT(6400)/SQRT(Sheet1!$B$5),IF(AND(Sheet1!$B$4=200,ISNUMBER(D30)),'Noise Floor Data'!C30*SQRT(6400)/SQRT(Sheet1!$B$5),IF(AND(Sheet1!$B$4=500,ISNUMBER(D30)),'Noise Floor Data'!D30*SQRT(6400)/SQRT(Sheet1!$B$5),IF(AND(Sheet1!$B$4=1000,ISNUMBER(D30)),'Noise Floor Data'!E30*SQRT(6400)/SQRT(Sheet1!$B$5),IF(AND(Sheet1!$B$4=2000,ISNUMBER(D30)),'Noise Floor Data'!F30*SQRT(6400)/SQRT(Sheet1!$B$5),IF(AND(Sheet1!$B$4=5000,ISNUMBER(D30)),'Noise Floor Data'!G30*SQRT(6400)/SQRT(Sheet1!$B$5),IF(AND(Sheet1!$B$4=10000,ISNUMBER(D30)),'Noise Floor Data'!H30*SQRT(6400)/SQRT(Sheet1!$B$5),IF(AND(Sheet1!$B$4=20000,ISNUMBER(D30)),'Noise Floor Data'!I30*SQRT(6400)/SQRT(Sheet1!$B$5),NA()))))))))</f>
        <v>1.2864147874031006E-7</v>
      </c>
    </row>
    <row r="31" spans="3:5" x14ac:dyDescent="0.3">
      <c r="C31">
        <v>4000</v>
      </c>
      <c r="D31">
        <f>IF(ROW('Noise Floor Data'!A31)&lt;=(MATCH(Sheet1!$B$4,'Noise Floor Data'!$A$1:$A$38,0)),'Noise Floor Data'!A31)</f>
        <v>4000</v>
      </c>
      <c r="E31" s="1">
        <f>IF(AND(Sheet1!$B$4=100,ISNUMBER(D31)),'Noise Floor Data'!B31*SQRT(6400)/SQRT(Sheet1!$B$5),IF(AND(Sheet1!$B$4=200,ISNUMBER(D31)),'Noise Floor Data'!C31*SQRT(6400)/SQRT(Sheet1!$B$5),IF(AND(Sheet1!$B$4=500,ISNUMBER(D31)),'Noise Floor Data'!D31*SQRT(6400)/SQRT(Sheet1!$B$5),IF(AND(Sheet1!$B$4=1000,ISNUMBER(D31)),'Noise Floor Data'!E31*SQRT(6400)/SQRT(Sheet1!$B$5),IF(AND(Sheet1!$B$4=2000,ISNUMBER(D31)),'Noise Floor Data'!F31*SQRT(6400)/SQRT(Sheet1!$B$5),IF(AND(Sheet1!$B$4=5000,ISNUMBER(D31)),'Noise Floor Data'!G31*SQRT(6400)/SQRT(Sheet1!$B$5),IF(AND(Sheet1!$B$4=10000,ISNUMBER(D31)),'Noise Floor Data'!H31*SQRT(6400)/SQRT(Sheet1!$B$5),IF(AND(Sheet1!$B$4=20000,ISNUMBER(D31)),'Noise Floor Data'!I31*SQRT(6400)/SQRT(Sheet1!$B$5),NA()))))))))</f>
        <v>1.2864147874031006E-7</v>
      </c>
    </row>
    <row r="32" spans="3:5" x14ac:dyDescent="0.3">
      <c r="C32">
        <v>5000</v>
      </c>
      <c r="D32">
        <f>IF(ROW('Noise Floor Data'!A32)&lt;=(MATCH(Sheet1!$B$4,'Noise Floor Data'!$A$1:$A$38,0)),'Noise Floor Data'!A32)</f>
        <v>5000</v>
      </c>
      <c r="E32" s="1">
        <f>IF(AND(Sheet1!$B$4=100,ISNUMBER(D32)),'Noise Floor Data'!B32*SQRT(6400)/SQRT(Sheet1!$B$5),IF(AND(Sheet1!$B$4=200,ISNUMBER(D32)),'Noise Floor Data'!C32*SQRT(6400)/SQRT(Sheet1!$B$5),IF(AND(Sheet1!$B$4=500,ISNUMBER(D32)),'Noise Floor Data'!D32*SQRT(6400)/SQRT(Sheet1!$B$5),IF(AND(Sheet1!$B$4=1000,ISNUMBER(D32)),'Noise Floor Data'!E32*SQRT(6400)/SQRT(Sheet1!$B$5),IF(AND(Sheet1!$B$4=2000,ISNUMBER(D32)),'Noise Floor Data'!F32*SQRT(6400)/SQRT(Sheet1!$B$5),IF(AND(Sheet1!$B$4=5000,ISNUMBER(D32)),'Noise Floor Data'!G32*SQRT(6400)/SQRT(Sheet1!$B$5),IF(AND(Sheet1!$B$4=10000,ISNUMBER(D32)),'Noise Floor Data'!H32*SQRT(6400)/SQRT(Sheet1!$B$5),IF(AND(Sheet1!$B$4=20000,ISNUMBER(D32)),'Noise Floor Data'!I32*SQRT(6400)/SQRT(Sheet1!$B$5),NA()))))))))</f>
        <v>1.2864147874031006E-7</v>
      </c>
    </row>
    <row r="33" spans="3:5" x14ac:dyDescent="0.3">
      <c r="C33">
        <v>6300</v>
      </c>
      <c r="D33">
        <f>IF(ROW('Noise Floor Data'!A33)&lt;=(MATCH(Sheet1!$B$4,'Noise Floor Data'!$A$1:$A$38,0)),'Noise Floor Data'!A33)</f>
        <v>6300</v>
      </c>
      <c r="E33" s="1">
        <f>IF(AND(Sheet1!$B$4=100,ISNUMBER(D33)),'Noise Floor Data'!B33*SQRT(6400)/SQRT(Sheet1!$B$5),IF(AND(Sheet1!$B$4=200,ISNUMBER(D33)),'Noise Floor Data'!C33*SQRT(6400)/SQRT(Sheet1!$B$5),IF(AND(Sheet1!$B$4=500,ISNUMBER(D33)),'Noise Floor Data'!D33*SQRT(6400)/SQRT(Sheet1!$B$5),IF(AND(Sheet1!$B$4=1000,ISNUMBER(D33)),'Noise Floor Data'!E33*SQRT(6400)/SQRT(Sheet1!$B$5),IF(AND(Sheet1!$B$4=2000,ISNUMBER(D33)),'Noise Floor Data'!F33*SQRT(6400)/SQRT(Sheet1!$B$5),IF(AND(Sheet1!$B$4=5000,ISNUMBER(D33)),'Noise Floor Data'!G33*SQRT(6400)/SQRT(Sheet1!$B$5),IF(AND(Sheet1!$B$4=10000,ISNUMBER(D33)),'Noise Floor Data'!H33*SQRT(6400)/SQRT(Sheet1!$B$5),IF(AND(Sheet1!$B$4=20000,ISNUMBER(D33)),'Noise Floor Data'!I33*SQRT(6400)/SQRT(Sheet1!$B$5),NA()))))))))</f>
        <v>1.2864147874031006E-7</v>
      </c>
    </row>
    <row r="34" spans="3:5" x14ac:dyDescent="0.3">
      <c r="C34">
        <v>8000</v>
      </c>
      <c r="D34">
        <f>IF(ROW('Noise Floor Data'!A34)&lt;=(MATCH(Sheet1!$B$4,'Noise Floor Data'!$A$1:$A$38,0)),'Noise Floor Data'!A34)</f>
        <v>8000</v>
      </c>
      <c r="E34" s="1">
        <f>IF(AND(Sheet1!$B$4=100,ISNUMBER(D34)),'Noise Floor Data'!B34*SQRT(6400)/SQRT(Sheet1!$B$5),IF(AND(Sheet1!$B$4=200,ISNUMBER(D34)),'Noise Floor Data'!C34*SQRT(6400)/SQRT(Sheet1!$B$5),IF(AND(Sheet1!$B$4=500,ISNUMBER(D34)),'Noise Floor Data'!D34*SQRT(6400)/SQRT(Sheet1!$B$5),IF(AND(Sheet1!$B$4=1000,ISNUMBER(D34)),'Noise Floor Data'!E34*SQRT(6400)/SQRT(Sheet1!$B$5),IF(AND(Sheet1!$B$4=2000,ISNUMBER(D34)),'Noise Floor Data'!F34*SQRT(6400)/SQRT(Sheet1!$B$5),IF(AND(Sheet1!$B$4=5000,ISNUMBER(D34)),'Noise Floor Data'!G34*SQRT(6400)/SQRT(Sheet1!$B$5),IF(AND(Sheet1!$B$4=10000,ISNUMBER(D34)),'Noise Floor Data'!H34*SQRT(6400)/SQRT(Sheet1!$B$5),IF(AND(Sheet1!$B$4=20000,ISNUMBER(D34)),'Noise Floor Data'!I34*SQRT(6400)/SQRT(Sheet1!$B$5),NA()))))))))</f>
        <v>1.2864147874031006E-7</v>
      </c>
    </row>
    <row r="35" spans="3:5" x14ac:dyDescent="0.3">
      <c r="C35">
        <v>10000</v>
      </c>
      <c r="D35">
        <f>IF(ROW('Noise Floor Data'!A35)&lt;=(MATCH(Sheet1!$B$4,'Noise Floor Data'!$A$1:$A$38,0)),'Noise Floor Data'!A35)</f>
        <v>10000</v>
      </c>
      <c r="E35" s="1">
        <f>IF(AND(Sheet1!$B$4=100,ISNUMBER(D35)),'Noise Floor Data'!B35*SQRT(6400)/SQRT(Sheet1!$B$5),IF(AND(Sheet1!$B$4=200,ISNUMBER(D35)),'Noise Floor Data'!C35*SQRT(6400)/SQRT(Sheet1!$B$5),IF(AND(Sheet1!$B$4=500,ISNUMBER(D35)),'Noise Floor Data'!D35*SQRT(6400)/SQRT(Sheet1!$B$5),IF(AND(Sheet1!$B$4=1000,ISNUMBER(D35)),'Noise Floor Data'!E35*SQRT(6400)/SQRT(Sheet1!$B$5),IF(AND(Sheet1!$B$4=2000,ISNUMBER(D35)),'Noise Floor Data'!F35*SQRT(6400)/SQRT(Sheet1!$B$5),IF(AND(Sheet1!$B$4=5000,ISNUMBER(D35)),'Noise Floor Data'!G35*SQRT(6400)/SQRT(Sheet1!$B$5),IF(AND(Sheet1!$B$4=10000,ISNUMBER(D35)),'Noise Floor Data'!H35*SQRT(6400)/SQRT(Sheet1!$B$5),IF(AND(Sheet1!$B$4=20000,ISNUMBER(D35)),'Noise Floor Data'!I35*SQRT(6400)/SQRT(Sheet1!$B$5),NA()))))))))</f>
        <v>1.2864147874031006E-7</v>
      </c>
    </row>
    <row r="36" spans="3:5" x14ac:dyDescent="0.3">
      <c r="C36">
        <v>12500</v>
      </c>
      <c r="D36">
        <f>IF(ROW('Noise Floor Data'!A36)&lt;=(MATCH(Sheet1!$B$4,'Noise Floor Data'!$A$1:$A$38,0)),'Noise Floor Data'!A36)</f>
        <v>12500</v>
      </c>
      <c r="E36" s="1">
        <f>IF(AND(Sheet1!$B$4=100,ISNUMBER(D36)),'Noise Floor Data'!B36*SQRT(6400)/SQRT(Sheet1!$B$5),IF(AND(Sheet1!$B$4=200,ISNUMBER(D36)),'Noise Floor Data'!C36*SQRT(6400)/SQRT(Sheet1!$B$5),IF(AND(Sheet1!$B$4=500,ISNUMBER(D36)),'Noise Floor Data'!D36*SQRT(6400)/SQRT(Sheet1!$B$5),IF(AND(Sheet1!$B$4=1000,ISNUMBER(D36)),'Noise Floor Data'!E36*SQRT(6400)/SQRT(Sheet1!$B$5),IF(AND(Sheet1!$B$4=2000,ISNUMBER(D36)),'Noise Floor Data'!F36*SQRT(6400)/SQRT(Sheet1!$B$5),IF(AND(Sheet1!$B$4=5000,ISNUMBER(D36)),'Noise Floor Data'!G36*SQRT(6400)/SQRT(Sheet1!$B$5),IF(AND(Sheet1!$B$4=10000,ISNUMBER(D36)),'Noise Floor Data'!H36*SQRT(6400)/SQRT(Sheet1!$B$5),IF(AND(Sheet1!$B$4=20000,ISNUMBER(D36)),'Noise Floor Data'!I36*SQRT(6400)/SQRT(Sheet1!$B$5),NA()))))))))</f>
        <v>1.2864147874031006E-7</v>
      </c>
    </row>
    <row r="37" spans="3:5" x14ac:dyDescent="0.3">
      <c r="C37">
        <v>16000</v>
      </c>
      <c r="D37">
        <f>IF(ROW('Noise Floor Data'!A37)&lt;=(MATCH(Sheet1!$B$4,'Noise Floor Data'!$A$1:$A$38,0)),'Noise Floor Data'!A37)</f>
        <v>16000</v>
      </c>
      <c r="E37" s="1">
        <f>IF(AND(Sheet1!$B$4=100,ISNUMBER(D37)),'Noise Floor Data'!B37*SQRT(6400)/SQRT(Sheet1!$B$5),IF(AND(Sheet1!$B$4=200,ISNUMBER(D37)),'Noise Floor Data'!C37*SQRT(6400)/SQRT(Sheet1!$B$5),IF(AND(Sheet1!$B$4=500,ISNUMBER(D37)),'Noise Floor Data'!D37*SQRT(6400)/SQRT(Sheet1!$B$5),IF(AND(Sheet1!$B$4=1000,ISNUMBER(D37)),'Noise Floor Data'!E37*SQRT(6400)/SQRT(Sheet1!$B$5),IF(AND(Sheet1!$B$4=2000,ISNUMBER(D37)),'Noise Floor Data'!F37*SQRT(6400)/SQRT(Sheet1!$B$5),IF(AND(Sheet1!$B$4=5000,ISNUMBER(D37)),'Noise Floor Data'!G37*SQRT(6400)/SQRT(Sheet1!$B$5),IF(AND(Sheet1!$B$4=10000,ISNUMBER(D37)),'Noise Floor Data'!H37*SQRT(6400)/SQRT(Sheet1!$B$5),IF(AND(Sheet1!$B$4=20000,ISNUMBER(D37)),'Noise Floor Data'!I37*SQRT(6400)/SQRT(Sheet1!$B$5),NA()))))))))</f>
        <v>1.2864147874031006E-7</v>
      </c>
    </row>
    <row r="38" spans="3:5" x14ac:dyDescent="0.3">
      <c r="C38">
        <v>20000</v>
      </c>
      <c r="D38">
        <f>IF(ROW('Noise Floor Data'!A38)&lt;=(MATCH(Sheet1!$B$4,'Noise Floor Data'!$A$1:$A$38,0)),'Noise Floor Data'!A38)</f>
        <v>20000</v>
      </c>
      <c r="E38" s="1">
        <f>IF(AND(Sheet1!$B$4=100,ISNUMBER(D38)),'Noise Floor Data'!B38*SQRT(6400)/SQRT(Sheet1!$B$5),IF(AND(Sheet1!$B$4=200,ISNUMBER(D38)),'Noise Floor Data'!C38*SQRT(6400)/SQRT(Sheet1!$B$5),IF(AND(Sheet1!$B$4=500,ISNUMBER(D38)),'Noise Floor Data'!D38*SQRT(6400)/SQRT(Sheet1!$B$5),IF(AND(Sheet1!$B$4=1000,ISNUMBER(D38)),'Noise Floor Data'!E38*SQRT(6400)/SQRT(Sheet1!$B$5),IF(AND(Sheet1!$B$4=2000,ISNUMBER(D38)),'Noise Floor Data'!F38*SQRT(6400)/SQRT(Sheet1!$B$5),IF(AND(Sheet1!$B$4=5000,ISNUMBER(D38)),'Noise Floor Data'!G38*SQRT(6400)/SQRT(Sheet1!$B$5),IF(AND(Sheet1!$B$4=10000,ISNUMBER(D38)),'Noise Floor Data'!H38*SQRT(6400)/SQRT(Sheet1!$B$5),IF(AND(Sheet1!$B$4=20000,ISNUMBER(D38)),'Noise Floor Data'!I38*SQRT(6400)/SQRT(Sheet1!$B$5),NA()))))))))</f>
        <v>1.2864147874031006E-7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D5" sqref="D5"/>
    </sheetView>
  </sheetViews>
  <sheetFormatPr defaultRowHeight="14.4" x14ac:dyDescent="0.3"/>
  <cols>
    <col min="1" max="1" width="12.88671875" bestFit="1" customWidth="1"/>
    <col min="2" max="4" width="39.88671875" bestFit="1" customWidth="1"/>
    <col min="5" max="5" width="40.88671875" bestFit="1" customWidth="1"/>
    <col min="6" max="8" width="40.88671875" customWidth="1"/>
    <col min="9" max="9" width="39.77734375" bestFit="1" customWidth="1"/>
  </cols>
  <sheetData>
    <row r="1" spans="1:9" x14ac:dyDescent="0.3">
      <c r="A1" t="s">
        <v>3</v>
      </c>
      <c r="B1" t="s">
        <v>9</v>
      </c>
      <c r="C1" t="s">
        <v>10</v>
      </c>
      <c r="D1" t="s">
        <v>11</v>
      </c>
      <c r="E1" t="s">
        <v>4</v>
      </c>
      <c r="F1" t="s">
        <v>6</v>
      </c>
      <c r="G1" t="s">
        <v>7</v>
      </c>
      <c r="H1" t="s">
        <v>8</v>
      </c>
      <c r="I1" t="s">
        <v>5</v>
      </c>
    </row>
    <row r="2" spans="1:9" x14ac:dyDescent="0.3">
      <c r="A2">
        <v>3</v>
      </c>
      <c r="B2">
        <f>$E2/SQRT(1000/6400)*SQRT(100/6400)</f>
        <v>2.1580071075426381E-6</v>
      </c>
      <c r="C2">
        <f>$E2/SQRT(1000/6400)*SQRT(200/6400)</f>
        <v>3.0518829191843334E-6</v>
      </c>
      <c r="D2">
        <f>$E2/SQRT(1000/6400)*SQRT(500/6400)</f>
        <v>4.8254505883930382E-6</v>
      </c>
      <c r="E2">
        <v>6.8242176666666668E-6</v>
      </c>
      <c r="F2">
        <f>$E2/SQRT(1000/6400)*SQRT(2000/6400)</f>
        <v>9.6509011767860765E-6</v>
      </c>
      <c r="G2">
        <f>$E2/SQRT(1000/6400)*SQRT(5000/6400)</f>
        <v>1.5259414595921665E-5</v>
      </c>
      <c r="H2">
        <f>$E2/SQRT(1000/6400)*SQRT(10000/6400)</f>
        <v>2.1580071075426381E-5</v>
      </c>
      <c r="I2">
        <f>$E2/SQRT(1000/6400)*SQRT(20000/6400)</f>
        <v>3.0518829191843329E-5</v>
      </c>
    </row>
    <row r="3" spans="1:9" x14ac:dyDescent="0.3">
      <c r="A3">
        <v>6.3</v>
      </c>
      <c r="B3">
        <f t="shared" ref="B3:B38" si="0">$E3/SQRT(1000/6400)*SQRT(100/6400)</f>
        <v>6.1550102252238425E-7</v>
      </c>
      <c r="C3">
        <f t="shared" ref="C3:C38" si="1">$E3/SQRT(1000/6400)*SQRT(200/6400)</f>
        <v>8.7044989370566368E-7</v>
      </c>
      <c r="D3">
        <f t="shared" ref="D3:D38" si="2">$E3/SQRT(1000/6400)*SQRT(500/6400)</f>
        <v>1.3763021265806804E-6</v>
      </c>
      <c r="E3" s="1">
        <v>1.9463851333333302E-6</v>
      </c>
      <c r="F3">
        <f t="shared" ref="B3:F26" si="3">$E3/SQRT(1000/6400)*SQRT(2000/6400)</f>
        <v>2.7526042531613608E-6</v>
      </c>
      <c r="G3">
        <f t="shared" ref="G3:G38" si="4">$E3/SQRT(1000/6400)*SQRT(5000/6400)</f>
        <v>4.3522494685283181E-6</v>
      </c>
      <c r="H3">
        <f t="shared" ref="H3:H38" si="5">$E3/SQRT(1000/6400)*SQRT(10000/6400)</f>
        <v>6.1550102252238425E-6</v>
      </c>
      <c r="I3">
        <f t="shared" ref="I3:I38" si="6">$E3/SQRT(1000/6400)*SQRT(20000/6400)</f>
        <v>8.7044989370566361E-6</v>
      </c>
    </row>
    <row r="4" spans="1:9" x14ac:dyDescent="0.3">
      <c r="A4">
        <v>8</v>
      </c>
      <c r="B4">
        <f t="shared" si="0"/>
        <v>3.1453231506570872E-7</v>
      </c>
      <c r="C4">
        <f t="shared" si="1"/>
        <v>4.4481586577053265E-7</v>
      </c>
      <c r="D4">
        <f t="shared" si="2"/>
        <v>7.0331563760730598E-7</v>
      </c>
      <c r="E4" s="1">
        <v>9.946385133333329E-7</v>
      </c>
      <c r="F4">
        <f t="shared" si="3"/>
        <v>1.406631275214612E-6</v>
      </c>
      <c r="G4">
        <f t="shared" si="4"/>
        <v>2.2240793288526632E-6</v>
      </c>
      <c r="H4">
        <f t="shared" si="5"/>
        <v>3.1453231506570872E-6</v>
      </c>
      <c r="I4">
        <f t="shared" si="6"/>
        <v>4.4481586577053263E-6</v>
      </c>
    </row>
    <row r="5" spans="1:9" x14ac:dyDescent="0.3">
      <c r="A5">
        <v>10</v>
      </c>
      <c r="B5">
        <f t="shared" si="0"/>
        <v>2.0788612576048973E-7</v>
      </c>
      <c r="C5">
        <f t="shared" si="1"/>
        <v>2.9399537847968341E-7</v>
      </c>
      <c r="D5">
        <f t="shared" si="2"/>
        <v>4.6484750877952521E-7</v>
      </c>
      <c r="E5" s="1">
        <v>6.5739365135135096E-7</v>
      </c>
      <c r="F5">
        <f t="shared" si="3"/>
        <v>9.2969501755905042E-7</v>
      </c>
      <c r="G5">
        <f t="shared" si="4"/>
        <v>1.4699768923984171E-6</v>
      </c>
      <c r="H5">
        <f t="shared" si="5"/>
        <v>2.0788612576048972E-6</v>
      </c>
      <c r="I5">
        <f t="shared" si="6"/>
        <v>2.9399537847968343E-6</v>
      </c>
    </row>
    <row r="6" spans="1:9" x14ac:dyDescent="0.3">
      <c r="A6">
        <v>12.5</v>
      </c>
      <c r="B6">
        <f t="shared" si="0"/>
        <v>1.3049366067022148E-7</v>
      </c>
      <c r="C6">
        <f t="shared" si="1"/>
        <v>1.8454590472353976E-7</v>
      </c>
      <c r="D6">
        <f t="shared" si="2"/>
        <v>2.9179269589140602E-7</v>
      </c>
      <c r="E6">
        <v>4.1265718793103443E-7</v>
      </c>
      <c r="F6">
        <f t="shared" si="3"/>
        <v>5.8358539178281203E-7</v>
      </c>
      <c r="G6">
        <f t="shared" si="4"/>
        <v>9.227295236176988E-7</v>
      </c>
      <c r="H6">
        <f t="shared" si="5"/>
        <v>1.3049366067022149E-6</v>
      </c>
      <c r="I6">
        <f t="shared" si="6"/>
        <v>1.8454590472353976E-6</v>
      </c>
    </row>
    <row r="7" spans="1:9" x14ac:dyDescent="0.3">
      <c r="A7">
        <v>16</v>
      </c>
      <c r="B7">
        <f t="shared" si="0"/>
        <v>8.0445060624008162E-8</v>
      </c>
      <c r="C7">
        <f t="shared" si="1"/>
        <v>1.1376649576039819E-7</v>
      </c>
      <c r="D7">
        <f t="shared" si="2"/>
        <v>1.7988062400937391E-7</v>
      </c>
      <c r="E7" s="1">
        <v>2.5438961808219198E-7</v>
      </c>
      <c r="F7">
        <f t="shared" si="3"/>
        <v>3.5976124801874782E-7</v>
      </c>
      <c r="G7">
        <f t="shared" si="4"/>
        <v>5.6883247880199095E-7</v>
      </c>
      <c r="H7">
        <f t="shared" si="5"/>
        <v>8.044506062400816E-7</v>
      </c>
      <c r="I7">
        <f t="shared" si="6"/>
        <v>1.1376649576039819E-6</v>
      </c>
    </row>
    <row r="8" spans="1:9" x14ac:dyDescent="0.3">
      <c r="A8">
        <v>20</v>
      </c>
      <c r="B8">
        <f t="shared" si="0"/>
        <v>3.915571854469793E-8</v>
      </c>
      <c r="C8">
        <f t="shared" si="1"/>
        <v>5.5374548210375521E-8</v>
      </c>
      <c r="D8">
        <f t="shared" si="2"/>
        <v>8.7554848373793717E-8</v>
      </c>
      <c r="E8" s="1">
        <v>1.23821254021739E-7</v>
      </c>
      <c r="F8">
        <f t="shared" si="3"/>
        <v>1.7510969674758743E-7</v>
      </c>
      <c r="G8">
        <f t="shared" si="4"/>
        <v>2.768727410518776E-7</v>
      </c>
      <c r="H8">
        <f t="shared" si="5"/>
        <v>3.9155718544697929E-7</v>
      </c>
      <c r="I8">
        <f t="shared" si="6"/>
        <v>5.537454821037552E-7</v>
      </c>
    </row>
    <row r="9" spans="1:9" x14ac:dyDescent="0.3">
      <c r="A9">
        <v>25</v>
      </c>
      <c r="B9">
        <f t="shared" si="0"/>
        <v>2.1074565291017279E-8</v>
      </c>
      <c r="C9">
        <f t="shared" si="1"/>
        <v>2.9803936055673933E-8</v>
      </c>
      <c r="D9">
        <f t="shared" si="2"/>
        <v>4.7124160586972276E-8</v>
      </c>
      <c r="E9">
        <v>6.664362701754386E-8</v>
      </c>
      <c r="F9">
        <f t="shared" si="3"/>
        <v>9.4248321173944553E-8</v>
      </c>
      <c r="G9">
        <f t="shared" si="4"/>
        <v>1.4901968027836965E-7</v>
      </c>
      <c r="H9">
        <f t="shared" si="5"/>
        <v>2.107456529101728E-7</v>
      </c>
      <c r="I9">
        <f t="shared" si="6"/>
        <v>2.9803936055673929E-7</v>
      </c>
    </row>
    <row r="10" spans="1:9" x14ac:dyDescent="0.3">
      <c r="A10">
        <v>31.5</v>
      </c>
      <c r="B10">
        <f t="shared" si="0"/>
        <v>1.1625534022784167E-8</v>
      </c>
      <c r="C10">
        <f t="shared" si="1"/>
        <v>1.6440987884851215E-8</v>
      </c>
      <c r="D10">
        <f t="shared" si="2"/>
        <v>2.5995484349681989E-8</v>
      </c>
      <c r="E10">
        <v>3.6763166527777802E-8</v>
      </c>
      <c r="F10">
        <f t="shared" si="3"/>
        <v>5.1990968699363978E-8</v>
      </c>
      <c r="G10">
        <f t="shared" si="4"/>
        <v>8.2204939424256083E-8</v>
      </c>
      <c r="H10">
        <f t="shared" si="5"/>
        <v>1.1625534022784167E-7</v>
      </c>
      <c r="I10">
        <f t="shared" si="6"/>
        <v>1.6440987884851217E-7</v>
      </c>
    </row>
    <row r="11" spans="1:9" x14ac:dyDescent="0.3">
      <c r="A11">
        <v>40</v>
      </c>
      <c r="B11">
        <f t="shared" si="0"/>
        <v>9.7939386874821106E-9</v>
      </c>
      <c r="C11">
        <f t="shared" si="1"/>
        <v>1.3850720920887751E-8</v>
      </c>
      <c r="D11">
        <f t="shared" si="2"/>
        <v>2.1899912672675069E-8</v>
      </c>
      <c r="E11">
        <v>3.09711535164835E-8</v>
      </c>
      <c r="F11">
        <f t="shared" si="3"/>
        <v>4.3799825345350138E-8</v>
      </c>
      <c r="G11">
        <f t="shared" si="4"/>
        <v>6.9253604604438753E-8</v>
      </c>
      <c r="H11">
        <f t="shared" si="5"/>
        <v>9.7939386874821106E-8</v>
      </c>
      <c r="I11">
        <f t="shared" si="6"/>
        <v>1.3850720920887751E-7</v>
      </c>
    </row>
    <row r="12" spans="1:9" x14ac:dyDescent="0.3">
      <c r="A12">
        <v>50</v>
      </c>
      <c r="B12">
        <f t="shared" si="0"/>
        <v>9.0963261959138326E-9</v>
      </c>
      <c r="C12">
        <f t="shared" si="1"/>
        <v>1.2864147874031007E-8</v>
      </c>
      <c r="D12">
        <f t="shared" si="2"/>
        <v>2.03400037195754E-8</v>
      </c>
      <c r="E12">
        <v>2.876510911894273E-8</v>
      </c>
      <c r="F12">
        <f t="shared" si="3"/>
        <v>4.0680007439150799E-8</v>
      </c>
      <c r="G12">
        <f t="shared" si="4"/>
        <v>6.4320739370155029E-8</v>
      </c>
      <c r="H12">
        <f t="shared" si="5"/>
        <v>9.0963261959138326E-8</v>
      </c>
      <c r="I12">
        <f t="shared" si="6"/>
        <v>1.2864147874031006E-7</v>
      </c>
    </row>
    <row r="13" spans="1:9" x14ac:dyDescent="0.3">
      <c r="A13">
        <v>63</v>
      </c>
      <c r="B13">
        <f t="shared" si="0"/>
        <v>9.0963261959138326E-9</v>
      </c>
      <c r="C13">
        <f t="shared" si="1"/>
        <v>1.2864147874031007E-8</v>
      </c>
      <c r="D13">
        <f t="shared" si="2"/>
        <v>2.03400037195754E-8</v>
      </c>
      <c r="E13">
        <v>2.876510911894273E-8</v>
      </c>
      <c r="F13">
        <f t="shared" si="3"/>
        <v>4.0680007439150799E-8</v>
      </c>
      <c r="G13">
        <f t="shared" si="4"/>
        <v>6.4320739370155029E-8</v>
      </c>
      <c r="H13">
        <f t="shared" si="5"/>
        <v>9.0963261959138326E-8</v>
      </c>
      <c r="I13">
        <f t="shared" si="6"/>
        <v>1.2864147874031006E-7</v>
      </c>
    </row>
    <row r="14" spans="1:9" x14ac:dyDescent="0.3">
      <c r="A14">
        <v>80</v>
      </c>
      <c r="B14">
        <f t="shared" si="0"/>
        <v>9.0963261959138326E-9</v>
      </c>
      <c r="C14">
        <f t="shared" si="1"/>
        <v>1.2864147874031007E-8</v>
      </c>
      <c r="D14">
        <f t="shared" si="2"/>
        <v>2.03400037195754E-8</v>
      </c>
      <c r="E14">
        <v>2.876510911894273E-8</v>
      </c>
      <c r="F14">
        <f t="shared" si="3"/>
        <v>4.0680007439150799E-8</v>
      </c>
      <c r="G14">
        <f t="shared" si="4"/>
        <v>6.4320739370155029E-8</v>
      </c>
      <c r="H14">
        <f t="shared" si="5"/>
        <v>9.0963261959138326E-8</v>
      </c>
      <c r="I14">
        <f t="shared" si="6"/>
        <v>1.2864147874031006E-7</v>
      </c>
    </row>
    <row r="15" spans="1:9" x14ac:dyDescent="0.3">
      <c r="A15">
        <v>100</v>
      </c>
      <c r="B15">
        <f t="shared" si="0"/>
        <v>9.0963261959138326E-9</v>
      </c>
      <c r="C15">
        <f t="shared" si="1"/>
        <v>1.2864147874031007E-8</v>
      </c>
      <c r="D15">
        <f t="shared" si="2"/>
        <v>2.03400037195754E-8</v>
      </c>
      <c r="E15">
        <v>2.876510911894273E-8</v>
      </c>
      <c r="F15">
        <f t="shared" si="3"/>
        <v>4.0680007439150799E-8</v>
      </c>
      <c r="G15">
        <f t="shared" si="4"/>
        <v>6.4320739370155029E-8</v>
      </c>
      <c r="H15">
        <f t="shared" si="5"/>
        <v>9.0963261959138326E-8</v>
      </c>
      <c r="I15">
        <f t="shared" si="6"/>
        <v>1.2864147874031006E-7</v>
      </c>
    </row>
    <row r="16" spans="1:9" x14ac:dyDescent="0.3">
      <c r="A16">
        <v>125</v>
      </c>
      <c r="B16">
        <f t="shared" si="0"/>
        <v>9.0963261959138326E-9</v>
      </c>
      <c r="C16">
        <f t="shared" si="1"/>
        <v>1.2864147874031007E-8</v>
      </c>
      <c r="D16">
        <f t="shared" si="2"/>
        <v>2.03400037195754E-8</v>
      </c>
      <c r="E16">
        <v>2.876510911894273E-8</v>
      </c>
      <c r="F16">
        <f t="shared" si="3"/>
        <v>4.0680007439150799E-8</v>
      </c>
      <c r="G16">
        <f t="shared" si="4"/>
        <v>6.4320739370155029E-8</v>
      </c>
      <c r="H16">
        <f t="shared" si="5"/>
        <v>9.0963261959138326E-8</v>
      </c>
      <c r="I16">
        <f t="shared" si="6"/>
        <v>1.2864147874031006E-7</v>
      </c>
    </row>
    <row r="17" spans="1:9" x14ac:dyDescent="0.3">
      <c r="A17">
        <v>160</v>
      </c>
      <c r="B17">
        <f t="shared" si="0"/>
        <v>9.0963261959138326E-9</v>
      </c>
      <c r="C17">
        <f t="shared" si="1"/>
        <v>1.2864147874031007E-8</v>
      </c>
      <c r="D17">
        <f t="shared" si="2"/>
        <v>2.03400037195754E-8</v>
      </c>
      <c r="E17">
        <v>2.876510911894273E-8</v>
      </c>
      <c r="F17">
        <f t="shared" si="3"/>
        <v>4.0680007439150799E-8</v>
      </c>
      <c r="G17">
        <f t="shared" si="4"/>
        <v>6.4320739370155029E-8</v>
      </c>
      <c r="H17">
        <f t="shared" si="5"/>
        <v>9.0963261959138326E-8</v>
      </c>
      <c r="I17">
        <f t="shared" si="6"/>
        <v>1.2864147874031006E-7</v>
      </c>
    </row>
    <row r="18" spans="1:9" x14ac:dyDescent="0.3">
      <c r="A18">
        <v>200</v>
      </c>
      <c r="B18">
        <f t="shared" si="0"/>
        <v>9.0963261959138326E-9</v>
      </c>
      <c r="C18">
        <f t="shared" si="1"/>
        <v>1.2864147874031007E-8</v>
      </c>
      <c r="D18">
        <f t="shared" si="2"/>
        <v>2.03400037195754E-8</v>
      </c>
      <c r="E18">
        <v>2.876510911894273E-8</v>
      </c>
      <c r="F18">
        <f t="shared" si="3"/>
        <v>4.0680007439150799E-8</v>
      </c>
      <c r="G18">
        <f t="shared" si="4"/>
        <v>6.4320739370155029E-8</v>
      </c>
      <c r="H18">
        <f t="shared" si="5"/>
        <v>9.0963261959138326E-8</v>
      </c>
      <c r="I18">
        <f t="shared" si="6"/>
        <v>1.2864147874031006E-7</v>
      </c>
    </row>
    <row r="19" spans="1:9" x14ac:dyDescent="0.3">
      <c r="A19">
        <v>250</v>
      </c>
      <c r="B19">
        <f t="shared" si="0"/>
        <v>9.0963261959138326E-9</v>
      </c>
      <c r="C19">
        <f t="shared" si="1"/>
        <v>1.2864147874031007E-8</v>
      </c>
      <c r="D19">
        <f t="shared" si="2"/>
        <v>2.03400037195754E-8</v>
      </c>
      <c r="E19">
        <v>2.876510911894273E-8</v>
      </c>
      <c r="F19">
        <f t="shared" si="3"/>
        <v>4.0680007439150799E-8</v>
      </c>
      <c r="G19">
        <f t="shared" si="4"/>
        <v>6.4320739370155029E-8</v>
      </c>
      <c r="H19">
        <f t="shared" si="5"/>
        <v>9.0963261959138326E-8</v>
      </c>
      <c r="I19">
        <f t="shared" si="6"/>
        <v>1.2864147874031006E-7</v>
      </c>
    </row>
    <row r="20" spans="1:9" x14ac:dyDescent="0.3">
      <c r="A20">
        <v>315</v>
      </c>
      <c r="B20">
        <f t="shared" si="0"/>
        <v>9.0963261959138326E-9</v>
      </c>
      <c r="C20">
        <f t="shared" si="1"/>
        <v>1.2864147874031007E-8</v>
      </c>
      <c r="D20">
        <f t="shared" si="2"/>
        <v>2.03400037195754E-8</v>
      </c>
      <c r="E20">
        <v>2.876510911894273E-8</v>
      </c>
      <c r="F20">
        <f t="shared" si="3"/>
        <v>4.0680007439150799E-8</v>
      </c>
      <c r="G20">
        <f t="shared" si="4"/>
        <v>6.4320739370155029E-8</v>
      </c>
      <c r="H20">
        <f t="shared" si="5"/>
        <v>9.0963261959138326E-8</v>
      </c>
      <c r="I20">
        <f t="shared" si="6"/>
        <v>1.2864147874031006E-7</v>
      </c>
    </row>
    <row r="21" spans="1:9" x14ac:dyDescent="0.3">
      <c r="A21">
        <v>400</v>
      </c>
      <c r="B21">
        <f t="shared" si="0"/>
        <v>9.0963261959138326E-9</v>
      </c>
      <c r="C21">
        <f t="shared" si="1"/>
        <v>1.2864147874031007E-8</v>
      </c>
      <c r="D21">
        <f t="shared" si="2"/>
        <v>2.03400037195754E-8</v>
      </c>
      <c r="E21">
        <v>2.876510911894273E-8</v>
      </c>
      <c r="F21">
        <f t="shared" si="3"/>
        <v>4.0680007439150799E-8</v>
      </c>
      <c r="G21">
        <f t="shared" si="4"/>
        <v>6.4320739370155029E-8</v>
      </c>
      <c r="H21">
        <f t="shared" si="5"/>
        <v>9.0963261959138326E-8</v>
      </c>
      <c r="I21">
        <f t="shared" si="6"/>
        <v>1.2864147874031006E-7</v>
      </c>
    </row>
    <row r="22" spans="1:9" x14ac:dyDescent="0.3">
      <c r="A22">
        <v>500</v>
      </c>
      <c r="B22">
        <f t="shared" si="0"/>
        <v>9.0963261959138326E-9</v>
      </c>
      <c r="C22">
        <f t="shared" si="1"/>
        <v>1.2864147874031007E-8</v>
      </c>
      <c r="D22">
        <f t="shared" si="2"/>
        <v>2.03400037195754E-8</v>
      </c>
      <c r="E22">
        <v>2.876510911894273E-8</v>
      </c>
      <c r="F22">
        <f t="shared" si="3"/>
        <v>4.0680007439150799E-8</v>
      </c>
      <c r="G22">
        <f t="shared" si="4"/>
        <v>6.4320739370155029E-8</v>
      </c>
      <c r="H22">
        <f t="shared" si="5"/>
        <v>9.0963261959138326E-8</v>
      </c>
      <c r="I22">
        <f t="shared" si="6"/>
        <v>1.2864147874031006E-7</v>
      </c>
    </row>
    <row r="23" spans="1:9" x14ac:dyDescent="0.3">
      <c r="A23">
        <v>630</v>
      </c>
      <c r="B23">
        <f t="shared" si="0"/>
        <v>9.0963261959138326E-9</v>
      </c>
      <c r="C23">
        <f t="shared" si="1"/>
        <v>1.2864147874031007E-8</v>
      </c>
      <c r="D23">
        <f t="shared" si="2"/>
        <v>2.03400037195754E-8</v>
      </c>
      <c r="E23">
        <v>2.876510911894273E-8</v>
      </c>
      <c r="F23">
        <f t="shared" si="3"/>
        <v>4.0680007439150799E-8</v>
      </c>
      <c r="G23">
        <f t="shared" si="4"/>
        <v>6.4320739370155029E-8</v>
      </c>
      <c r="H23">
        <f t="shared" si="5"/>
        <v>9.0963261959138326E-8</v>
      </c>
      <c r="I23">
        <f t="shared" si="6"/>
        <v>1.2864147874031006E-7</v>
      </c>
    </row>
    <row r="24" spans="1:9" x14ac:dyDescent="0.3">
      <c r="A24">
        <v>800</v>
      </c>
      <c r="B24">
        <f t="shared" si="0"/>
        <v>9.0963261959138326E-9</v>
      </c>
      <c r="C24">
        <f t="shared" si="1"/>
        <v>1.2864147874031007E-8</v>
      </c>
      <c r="D24">
        <f t="shared" si="2"/>
        <v>2.03400037195754E-8</v>
      </c>
      <c r="E24">
        <v>2.876510911894273E-8</v>
      </c>
      <c r="F24">
        <f t="shared" si="3"/>
        <v>4.0680007439150799E-8</v>
      </c>
      <c r="G24">
        <f t="shared" si="4"/>
        <v>6.4320739370155029E-8</v>
      </c>
      <c r="H24">
        <f t="shared" si="5"/>
        <v>9.0963261959138326E-8</v>
      </c>
      <c r="I24">
        <f t="shared" si="6"/>
        <v>1.2864147874031006E-7</v>
      </c>
    </row>
    <row r="25" spans="1:9" x14ac:dyDescent="0.3">
      <c r="A25">
        <v>1000</v>
      </c>
      <c r="B25">
        <f t="shared" si="0"/>
        <v>9.0963261959138326E-9</v>
      </c>
      <c r="C25">
        <f t="shared" si="1"/>
        <v>1.2864147874031007E-8</v>
      </c>
      <c r="D25">
        <f t="shared" si="2"/>
        <v>2.03400037195754E-8</v>
      </c>
      <c r="E25">
        <v>2.876510911894273E-8</v>
      </c>
      <c r="F25">
        <f t="shared" si="3"/>
        <v>4.0680007439150799E-8</v>
      </c>
      <c r="G25">
        <f t="shared" si="4"/>
        <v>6.4320739370155029E-8</v>
      </c>
      <c r="H25">
        <f t="shared" si="5"/>
        <v>9.0963261959138326E-8</v>
      </c>
      <c r="I25">
        <f t="shared" si="6"/>
        <v>1.2864147874031006E-7</v>
      </c>
    </row>
    <row r="26" spans="1:9" x14ac:dyDescent="0.3">
      <c r="A26">
        <v>1250</v>
      </c>
      <c r="B26">
        <f t="shared" si="0"/>
        <v>9.0963261959138326E-9</v>
      </c>
      <c r="C26">
        <f t="shared" si="1"/>
        <v>1.2864147874031007E-8</v>
      </c>
      <c r="D26">
        <f t="shared" si="2"/>
        <v>2.03400037195754E-8</v>
      </c>
      <c r="E26">
        <v>2.876510911894273E-8</v>
      </c>
      <c r="F26">
        <f t="shared" si="3"/>
        <v>4.0680007439150799E-8</v>
      </c>
      <c r="G26">
        <f t="shared" si="4"/>
        <v>6.4320739370155029E-8</v>
      </c>
      <c r="H26">
        <f t="shared" si="5"/>
        <v>9.0963261959138326E-8</v>
      </c>
      <c r="I26">
        <f t="shared" si="6"/>
        <v>1.2864147874031006E-7</v>
      </c>
    </row>
    <row r="27" spans="1:9" x14ac:dyDescent="0.3">
      <c r="A27">
        <v>1600</v>
      </c>
      <c r="B27">
        <f t="shared" si="0"/>
        <v>9.0963261959138326E-9</v>
      </c>
      <c r="C27">
        <f t="shared" si="1"/>
        <v>1.2864147874031007E-8</v>
      </c>
      <c r="D27">
        <f t="shared" si="2"/>
        <v>2.03400037195754E-8</v>
      </c>
      <c r="E27">
        <v>2.876510911894273E-8</v>
      </c>
      <c r="F27">
        <f t="shared" ref="F27:F38" si="7">$E27/SQRT(1000/6400)*SQRT(2000/6400)</f>
        <v>4.0680007439150799E-8</v>
      </c>
      <c r="G27">
        <f t="shared" si="4"/>
        <v>6.4320739370155029E-8</v>
      </c>
      <c r="H27">
        <f t="shared" si="5"/>
        <v>9.0963261959138326E-8</v>
      </c>
      <c r="I27">
        <f t="shared" si="6"/>
        <v>1.2864147874031006E-7</v>
      </c>
    </row>
    <row r="28" spans="1:9" x14ac:dyDescent="0.3">
      <c r="A28">
        <v>2000</v>
      </c>
      <c r="B28">
        <f t="shared" si="0"/>
        <v>9.0963261959138326E-9</v>
      </c>
      <c r="C28">
        <f t="shared" si="1"/>
        <v>1.2864147874031007E-8</v>
      </c>
      <c r="D28">
        <f t="shared" si="2"/>
        <v>2.03400037195754E-8</v>
      </c>
      <c r="E28">
        <v>2.876510911894273E-8</v>
      </c>
      <c r="F28">
        <f t="shared" si="7"/>
        <v>4.0680007439150799E-8</v>
      </c>
      <c r="G28">
        <f t="shared" si="4"/>
        <v>6.4320739370155029E-8</v>
      </c>
      <c r="H28">
        <f t="shared" si="5"/>
        <v>9.0963261959138326E-8</v>
      </c>
      <c r="I28">
        <f t="shared" si="6"/>
        <v>1.2864147874031006E-7</v>
      </c>
    </row>
    <row r="29" spans="1:9" x14ac:dyDescent="0.3">
      <c r="A29">
        <v>2500</v>
      </c>
      <c r="B29">
        <f t="shared" si="0"/>
        <v>9.0963261959138326E-9</v>
      </c>
      <c r="C29">
        <f t="shared" si="1"/>
        <v>1.2864147874031007E-8</v>
      </c>
      <c r="D29">
        <f t="shared" si="2"/>
        <v>2.03400037195754E-8</v>
      </c>
      <c r="E29">
        <v>2.876510911894273E-8</v>
      </c>
      <c r="F29">
        <f t="shared" si="7"/>
        <v>4.0680007439150799E-8</v>
      </c>
      <c r="G29">
        <f t="shared" si="4"/>
        <v>6.4320739370155029E-8</v>
      </c>
      <c r="H29">
        <f t="shared" si="5"/>
        <v>9.0963261959138326E-8</v>
      </c>
      <c r="I29">
        <f t="shared" si="6"/>
        <v>1.2864147874031006E-7</v>
      </c>
    </row>
    <row r="30" spans="1:9" x14ac:dyDescent="0.3">
      <c r="A30">
        <v>3150</v>
      </c>
      <c r="B30">
        <f t="shared" si="0"/>
        <v>9.0963261959138326E-9</v>
      </c>
      <c r="C30">
        <f t="shared" si="1"/>
        <v>1.2864147874031007E-8</v>
      </c>
      <c r="D30">
        <f t="shared" si="2"/>
        <v>2.03400037195754E-8</v>
      </c>
      <c r="E30">
        <v>2.876510911894273E-8</v>
      </c>
      <c r="F30">
        <f t="shared" si="7"/>
        <v>4.0680007439150799E-8</v>
      </c>
      <c r="G30">
        <f t="shared" si="4"/>
        <v>6.4320739370155029E-8</v>
      </c>
      <c r="H30">
        <f t="shared" si="5"/>
        <v>9.0963261959138326E-8</v>
      </c>
      <c r="I30">
        <f t="shared" si="6"/>
        <v>1.2864147874031006E-7</v>
      </c>
    </row>
    <row r="31" spans="1:9" x14ac:dyDescent="0.3">
      <c r="A31">
        <v>4000</v>
      </c>
      <c r="B31">
        <f t="shared" si="0"/>
        <v>9.0963261959138326E-9</v>
      </c>
      <c r="C31">
        <f t="shared" si="1"/>
        <v>1.2864147874031007E-8</v>
      </c>
      <c r="D31">
        <f t="shared" si="2"/>
        <v>2.03400037195754E-8</v>
      </c>
      <c r="E31">
        <v>2.876510911894273E-8</v>
      </c>
      <c r="F31">
        <f t="shared" si="7"/>
        <v>4.0680007439150799E-8</v>
      </c>
      <c r="G31">
        <f t="shared" si="4"/>
        <v>6.4320739370155029E-8</v>
      </c>
      <c r="H31">
        <f t="shared" si="5"/>
        <v>9.0963261959138326E-8</v>
      </c>
      <c r="I31">
        <f t="shared" si="6"/>
        <v>1.2864147874031006E-7</v>
      </c>
    </row>
    <row r="32" spans="1:9" x14ac:dyDescent="0.3">
      <c r="A32">
        <v>5000</v>
      </c>
      <c r="B32">
        <f t="shared" si="0"/>
        <v>9.0963261959138326E-9</v>
      </c>
      <c r="C32">
        <f t="shared" si="1"/>
        <v>1.2864147874031007E-8</v>
      </c>
      <c r="D32">
        <f t="shared" si="2"/>
        <v>2.03400037195754E-8</v>
      </c>
      <c r="E32">
        <v>2.876510911894273E-8</v>
      </c>
      <c r="F32">
        <f t="shared" si="7"/>
        <v>4.0680007439150799E-8</v>
      </c>
      <c r="G32">
        <f t="shared" si="4"/>
        <v>6.4320739370155029E-8</v>
      </c>
      <c r="H32">
        <f t="shared" si="5"/>
        <v>9.0963261959138326E-8</v>
      </c>
      <c r="I32">
        <f t="shared" si="6"/>
        <v>1.2864147874031006E-7</v>
      </c>
    </row>
    <row r="33" spans="1:9" x14ac:dyDescent="0.3">
      <c r="A33">
        <v>6300</v>
      </c>
      <c r="B33">
        <f t="shared" si="0"/>
        <v>9.0963261959138326E-9</v>
      </c>
      <c r="C33">
        <f t="shared" si="1"/>
        <v>1.2864147874031007E-8</v>
      </c>
      <c r="D33">
        <f t="shared" si="2"/>
        <v>2.03400037195754E-8</v>
      </c>
      <c r="E33">
        <v>2.876510911894273E-8</v>
      </c>
      <c r="F33">
        <f t="shared" si="7"/>
        <v>4.0680007439150799E-8</v>
      </c>
      <c r="G33">
        <f t="shared" si="4"/>
        <v>6.4320739370155029E-8</v>
      </c>
      <c r="H33">
        <f t="shared" si="5"/>
        <v>9.0963261959138326E-8</v>
      </c>
      <c r="I33">
        <f t="shared" si="6"/>
        <v>1.2864147874031006E-7</v>
      </c>
    </row>
    <row r="34" spans="1:9" x14ac:dyDescent="0.3">
      <c r="A34">
        <v>8000</v>
      </c>
      <c r="B34">
        <f t="shared" si="0"/>
        <v>9.0963261959138326E-9</v>
      </c>
      <c r="C34">
        <f t="shared" si="1"/>
        <v>1.2864147874031007E-8</v>
      </c>
      <c r="D34">
        <f t="shared" si="2"/>
        <v>2.03400037195754E-8</v>
      </c>
      <c r="E34">
        <v>2.876510911894273E-8</v>
      </c>
      <c r="F34">
        <f t="shared" si="7"/>
        <v>4.0680007439150799E-8</v>
      </c>
      <c r="G34">
        <f t="shared" si="4"/>
        <v>6.4320739370155029E-8</v>
      </c>
      <c r="H34">
        <f t="shared" si="5"/>
        <v>9.0963261959138326E-8</v>
      </c>
      <c r="I34">
        <f t="shared" si="6"/>
        <v>1.2864147874031006E-7</v>
      </c>
    </row>
    <row r="35" spans="1:9" x14ac:dyDescent="0.3">
      <c r="A35">
        <v>10000</v>
      </c>
      <c r="B35">
        <f t="shared" si="0"/>
        <v>9.0963261959138326E-9</v>
      </c>
      <c r="C35">
        <f t="shared" si="1"/>
        <v>1.2864147874031007E-8</v>
      </c>
      <c r="D35">
        <f t="shared" si="2"/>
        <v>2.03400037195754E-8</v>
      </c>
      <c r="E35">
        <v>2.876510911894273E-8</v>
      </c>
      <c r="F35">
        <f t="shared" si="7"/>
        <v>4.0680007439150799E-8</v>
      </c>
      <c r="G35">
        <f t="shared" si="4"/>
        <v>6.4320739370155029E-8</v>
      </c>
      <c r="H35">
        <f t="shared" si="5"/>
        <v>9.0963261959138326E-8</v>
      </c>
      <c r="I35">
        <f t="shared" si="6"/>
        <v>1.2864147874031006E-7</v>
      </c>
    </row>
    <row r="36" spans="1:9" x14ac:dyDescent="0.3">
      <c r="A36">
        <v>12500</v>
      </c>
      <c r="B36">
        <f t="shared" si="0"/>
        <v>9.0963261959138326E-9</v>
      </c>
      <c r="C36">
        <f t="shared" si="1"/>
        <v>1.2864147874031007E-8</v>
      </c>
      <c r="D36">
        <f t="shared" si="2"/>
        <v>2.03400037195754E-8</v>
      </c>
      <c r="E36">
        <v>2.876510911894273E-8</v>
      </c>
      <c r="F36">
        <f t="shared" si="7"/>
        <v>4.0680007439150799E-8</v>
      </c>
      <c r="G36">
        <f t="shared" si="4"/>
        <v>6.4320739370155029E-8</v>
      </c>
      <c r="H36">
        <f t="shared" si="5"/>
        <v>9.0963261959138326E-8</v>
      </c>
      <c r="I36">
        <f t="shared" si="6"/>
        <v>1.2864147874031006E-7</v>
      </c>
    </row>
    <row r="37" spans="1:9" x14ac:dyDescent="0.3">
      <c r="A37">
        <v>16000</v>
      </c>
      <c r="B37">
        <f t="shared" si="0"/>
        <v>9.0963261959138326E-9</v>
      </c>
      <c r="C37">
        <f t="shared" si="1"/>
        <v>1.2864147874031007E-8</v>
      </c>
      <c r="D37">
        <f t="shared" si="2"/>
        <v>2.03400037195754E-8</v>
      </c>
      <c r="E37">
        <v>2.876510911894273E-8</v>
      </c>
      <c r="F37">
        <f t="shared" si="7"/>
        <v>4.0680007439150799E-8</v>
      </c>
      <c r="G37">
        <f t="shared" si="4"/>
        <v>6.4320739370155029E-8</v>
      </c>
      <c r="H37">
        <f t="shared" si="5"/>
        <v>9.0963261959138326E-8</v>
      </c>
      <c r="I37">
        <f t="shared" si="6"/>
        <v>1.2864147874031006E-7</v>
      </c>
    </row>
    <row r="38" spans="1:9" x14ac:dyDescent="0.3">
      <c r="A38">
        <v>20000</v>
      </c>
      <c r="B38">
        <f t="shared" si="0"/>
        <v>9.0963261959138326E-9</v>
      </c>
      <c r="C38">
        <f t="shared" si="1"/>
        <v>1.2864147874031007E-8</v>
      </c>
      <c r="D38">
        <f t="shared" si="2"/>
        <v>2.03400037195754E-8</v>
      </c>
      <c r="E38">
        <v>2.876510911894273E-8</v>
      </c>
      <c r="F38">
        <f t="shared" si="7"/>
        <v>4.0680007439150799E-8</v>
      </c>
      <c r="G38">
        <f t="shared" si="4"/>
        <v>6.4320739370155029E-8</v>
      </c>
      <c r="H38">
        <f t="shared" si="5"/>
        <v>9.0963261959138326E-8</v>
      </c>
      <c r="I38">
        <f t="shared" si="6"/>
        <v>1.2864147874031006E-7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Noise Floor Data</vt:lpstr>
    </vt:vector>
  </TitlesOfParts>
  <Company>PCB Piezotronics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Wilding</dc:creator>
  <cp:lastModifiedBy>Dan Wilding</cp:lastModifiedBy>
  <dcterms:created xsi:type="dcterms:W3CDTF">2021-11-29T16:11:38Z</dcterms:created>
  <dcterms:modified xsi:type="dcterms:W3CDTF">2021-11-29T20:48:37Z</dcterms:modified>
</cp:coreProperties>
</file>